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Framing" sheetId="2" state="visible" r:id="rId2"/>
    <sheet xmlns:r="http://schemas.openxmlformats.org/officeDocument/2006/relationships" name="Drywall" sheetId="3" state="visible" r:id="rId3"/>
    <sheet xmlns:r="http://schemas.openxmlformats.org/officeDocument/2006/relationships" name="Taping" sheetId="4" state="visible" r:id="rId4"/>
    <sheet xmlns:r="http://schemas.openxmlformats.org/officeDocument/2006/relationships" name="Insulation" sheetId="5" state="visible" r:id="rId5"/>
    <sheet xmlns:r="http://schemas.openxmlformats.org/officeDocument/2006/relationships" name="Acoustic ceilings" sheetId="6" state="visible" r:id="rId6"/>
    <sheet xmlns:r="http://schemas.openxmlformats.org/officeDocument/2006/relationships" name="Paint" sheetId="7" state="visible" r:id="rId7"/>
    <sheet xmlns:r="http://schemas.openxmlformats.org/officeDocument/2006/relationships" name="Firestopping" sheetId="8" state="visible" r:id="rId8"/>
    <sheet xmlns:r="http://schemas.openxmlformats.org/officeDocument/2006/relationships" name="Wood" sheetId="9" state="visible" r:id="rId9"/>
    <sheet xmlns:r="http://schemas.openxmlformats.org/officeDocument/2006/relationships" name="Roofing" sheetId="10" state="visible" r:id="rId10"/>
    <sheet xmlns:r="http://schemas.openxmlformats.org/officeDocument/2006/relationships" name="Electrical" sheetId="11" state="visible" r:id="rId11"/>
    <sheet xmlns:r="http://schemas.openxmlformats.org/officeDocument/2006/relationships" name="Mechanical" sheetId="12" state="visible" r:id="rId12"/>
    <sheet xmlns:r="http://schemas.openxmlformats.org/officeDocument/2006/relationships" name="Notes" sheetId="13" state="visible" r:id="rId13"/>
  </sheets>
  <definedNames>
    <definedName name="_xlnm.Print_Titles" localSheetId="1">'Framing'!$6:$6</definedName>
    <definedName name="_xlnm.Print_Titles" localSheetId="2">'Drywall'!$5:$5</definedName>
    <definedName name="_xlnm.Print_Titles" localSheetId="3">'Taping'!$6:$6</definedName>
    <definedName name="_xlnm.Print_Titles" localSheetId="4">'Insulation'!$5:$5</definedName>
    <definedName name="_xlnm.Print_Titles" localSheetId="5">'Acoustic ceilings'!$6:$6</definedName>
    <definedName name="_xlnm.Print_Titles" localSheetId="6">'Paint'!$7:$7</definedName>
    <definedName name="_xlnm.Print_Titles" localSheetId="7">'Firestopping'!$5:$5</definedName>
    <definedName name="_xlnm.Print_Titles" localSheetId="8">'Wood'!$5:$5</definedName>
    <definedName name="_xlnm.Print_Titles" localSheetId="9">'Roofing'!$6:$6</definedName>
    <definedName name="_xlnm.Print_Titles" localSheetId="10">'Electrical'!$6:$6</definedName>
    <definedName name="_xlnm.Print_Titles" localSheetId="11">'Mechanical'!$6:$6</definedName>
  </definedNames>
  <calcPr calcId="124519" fullCalcOnLoad="1"/>
</workbook>
</file>

<file path=xl/styles.xml><?xml version="1.0" encoding="utf-8"?>
<styleSheet xmlns="http://schemas.openxmlformats.org/spreadsheetml/2006/main">
  <numFmts count="3">
    <numFmt numFmtId="164" formatCode="$#,##0.00;($#,##0.00);&quot;-&quot;"/>
    <numFmt numFmtId="165" formatCode="#,##0;-#,##0;&quot;-&quot;"/>
    <numFmt numFmtId="166" formatCode="#,##0.0"/>
  </numFmts>
  <fonts count="11">
    <font>
      <name val="Calibri"/>
      <family val="2"/>
      <color theme="1"/>
      <sz val="11"/>
      <scheme val="minor"/>
    </font>
    <font>
      <name val="Arial"/>
      <b val="1"/>
      <sz val="14"/>
    </font>
    <font>
      <name val="Arial"/>
      <color rgb="00595959"/>
      <sz val="9"/>
    </font>
    <font>
      <name val="Arial"/>
      <i val="1"/>
      <color rgb="00404040"/>
      <sz val="10"/>
    </font>
    <font>
      <name val="Arial"/>
      <b val="1"/>
      <color rgb="00FFFFFF"/>
      <sz val="10"/>
    </font>
    <font>
      <name val="Arial"/>
      <sz val="10"/>
    </font>
    <font>
      <name val="Arial"/>
      <color rgb="000000FF"/>
      <sz val="10"/>
    </font>
    <font>
      <name val="Arial"/>
      <color rgb="000563C1"/>
      <sz val="10"/>
      <u val="single"/>
    </font>
    <font>
      <name val="Arial"/>
      <b val="1"/>
      <sz val="10"/>
    </font>
    <font>
      <name val="Arial"/>
      <b val="1"/>
      <sz val="16"/>
    </font>
    <font>
      <name val="Arial"/>
      <b val="1"/>
      <color rgb="00C00000"/>
      <sz val="10"/>
    </font>
  </fonts>
  <fills count="4">
    <fill>
      <patternFill/>
    </fill>
    <fill>
      <patternFill patternType="gray125"/>
    </fill>
    <fill>
      <patternFill patternType="solid">
        <fgColor rgb="002D6CBE"/>
      </patternFill>
    </fill>
    <fill>
      <patternFill patternType="solid">
        <fgColor rgb="00E3ECF8"/>
      </patternFill>
    </fill>
  </fills>
  <borders count="3">
    <border>
      <left/>
      <right/>
      <top/>
      <bottom/>
      <diagonal/>
    </border>
    <border>
      <top style="thin">
        <color rgb="00000000"/>
      </top>
    </border>
    <border>
      <top style="thin">
        <color rgb="00000000"/>
      </top>
      <bottom style="double">
        <color rgb="00000000"/>
      </bottom>
    </border>
  </borders>
  <cellStyleXfs count="1">
    <xf numFmtId="0" fontId="0" fillId="0" borderId="0"/>
  </cellStyleXfs>
  <cellXfs count="32">
    <xf numFmtId="0" fontId="0" fillId="0" borderId="0" pivotButton="0" quotePrefix="0" xfId="0"/>
    <xf numFmtId="0" fontId="9" fillId="0" borderId="0" pivotButton="0" quotePrefix="0" xfId="0"/>
    <xf numFmtId="0" fontId="5" fillId="0" borderId="0" pivotButton="0" quotePrefix="0" xfId="0"/>
    <xf numFmtId="0" fontId="2" fillId="0" borderId="0" pivotButton="0" quotePrefix="0" xfId="0"/>
    <xf numFmtId="0" fontId="4" fillId="2" borderId="0" applyAlignment="1" pivotButton="0" quotePrefix="0" xfId="0">
      <alignment vertical="center" wrapText="1"/>
    </xf>
    <xf numFmtId="0" fontId="4" fillId="2" borderId="0" applyAlignment="1" pivotButton="0" quotePrefix="0" xfId="0">
      <alignment horizontal="right" vertical="center" wrapText="1"/>
    </xf>
    <xf numFmtId="0" fontId="7" fillId="0" borderId="0" pivotButton="0" quotePrefix="0" xfId="0"/>
    <xf numFmtId="165" fontId="5" fillId="0" borderId="0" pivotButton="0" quotePrefix="0" xfId="0"/>
    <xf numFmtId="164" fontId="5" fillId="0" borderId="0" pivotButton="0" quotePrefix="0" xfId="0"/>
    <xf numFmtId="0" fontId="8" fillId="0" borderId="2" pivotButton="0" quotePrefix="0" xfId="0"/>
    <xf numFmtId="165" fontId="8" fillId="0" borderId="2" pivotButton="0" quotePrefix="0" xfId="0"/>
    <xf numFmtId="164" fontId="8" fillId="0" borderId="2" pivotButton="0" quotePrefix="0" xfId="0"/>
    <xf numFmtId="9" fontId="6" fillId="0" borderId="0" pivotButton="0" quotePrefix="0" xfId="0"/>
    <xf numFmtId="0" fontId="8" fillId="0" borderId="0" pivotButton="0" quotePrefix="0" xfId="0"/>
    <xf numFmtId="164" fontId="8" fillId="0" borderId="0" pivotButton="0" quotePrefix="0" xfId="0"/>
    <xf numFmtId="0" fontId="10" fillId="0" borderId="0" pivotButton="0" quotePrefix="0" xfId="0"/>
    <xf numFmtId="0" fontId="1" fillId="0" borderId="0" pivotButton="0" quotePrefix="0" xfId="0"/>
    <xf numFmtId="0" fontId="3" fillId="0" borderId="0" pivotButton="0" quotePrefix="0" xfId="0"/>
    <xf numFmtId="0" fontId="4" fillId="2" borderId="0" applyAlignment="1" pivotButton="0" quotePrefix="0" xfId="0">
      <alignment vertical="center"/>
    </xf>
    <xf numFmtId="0" fontId="4" fillId="2" borderId="0" applyAlignment="1" pivotButton="0" quotePrefix="0" xfId="0">
      <alignment horizontal="right" vertical="center"/>
    </xf>
    <xf numFmtId="0" fontId="2" fillId="0" borderId="0" applyAlignment="1" pivotButton="0" quotePrefix="0" xfId="0">
      <alignment vertical="top"/>
    </xf>
    <xf numFmtId="0" fontId="5" fillId="0" borderId="0" applyAlignment="1" pivotButton="0" quotePrefix="0" xfId="0">
      <alignment vertical="top" wrapText="1"/>
    </xf>
    <xf numFmtId="3" fontId="5" fillId="0" borderId="0" applyAlignment="1" pivotButton="0" quotePrefix="0" xfId="0">
      <alignment vertical="top"/>
    </xf>
    <xf numFmtId="0" fontId="5" fillId="0" borderId="0" applyAlignment="1" pivotButton="0" quotePrefix="0" xfId="0">
      <alignment vertical="top"/>
    </xf>
    <xf numFmtId="164" fontId="6" fillId="0" borderId="0" applyAlignment="1" pivotButton="0" quotePrefix="0" xfId="0">
      <alignment vertical="top"/>
    </xf>
    <xf numFmtId="164" fontId="5" fillId="0" borderId="0" applyAlignment="1" pivotButton="0" quotePrefix="0" xfId="0">
      <alignment vertical="top"/>
    </xf>
    <xf numFmtId="0" fontId="7" fillId="0" borderId="0" applyAlignment="1" pivotButton="0" quotePrefix="0" xfId="0">
      <alignment vertical="top"/>
    </xf>
    <xf numFmtId="0" fontId="0" fillId="0" borderId="1" pivotButton="0" quotePrefix="0" xfId="0"/>
    <xf numFmtId="0" fontId="8" fillId="0" borderId="1" pivotButton="0" quotePrefix="0" xfId="0"/>
    <xf numFmtId="164" fontId="8" fillId="0" borderId="1" pivotButton="0" quotePrefix="0" xfId="0"/>
    <xf numFmtId="166" fontId="5" fillId="0" borderId="0" applyAlignment="1" pivotButton="0" quotePrefix="0" xfId="0">
      <alignment vertical="top"/>
    </xf>
    <xf numFmtId="0" fontId="8" fillId="3" borderId="0" pivotButton="0" quotePrefix="0" xfId="0"/>
  </cellXfs>
  <cellStyles count="1">
    <cellStyle name="Normal" xfId="0" builtinId="0" hidden="0"/>
  </cellStyles>
  <dxfs count="1">
    <dxf>
      <fill>
        <patternFill patternType="solid">
          <fgColor rgb="00FFEB8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starbuildingwinnipeg.ca/shop/9654/6x10-steel-faming-stud-18mils/" TargetMode="External" Id="rId1"/><Relationship Type="http://schemas.openxmlformats.org/officeDocument/2006/relationships/hyperlink" Target="https://www.starbuildingwinnipeg.ca/shop/drywall-insulation/drywall-steel-studs/steel-studs/" TargetMode="External" Id="rId2"/><Relationship Type="http://schemas.openxmlformats.org/officeDocument/2006/relationships/hyperlink" Target="https://www.starbuildingwinnipeg.ca/shop/9649/1-58x08-steel-framing-stud-18mils/" TargetMode="External" Id="rId3"/><Relationship Type="http://schemas.openxmlformats.org/officeDocument/2006/relationships/hyperlink" Target="https://www.starbuildingwinnipeg.ca/shop/drywall-insulation/drywall-steel-studs/steel-studs/" TargetMode="External" Id="rId4"/><Relationship Type="http://schemas.openxmlformats.org/officeDocument/2006/relationships/hyperlink" Target="https://www.starbuildingwinnipeg.ca/shop/9653/2-12x10-steel-framing-stud-18mils/" TargetMode="External" Id="rId5"/><Relationship Type="http://schemas.openxmlformats.org/officeDocument/2006/relationships/hyperlink" Target="https://www.starbuildingwinnipeg.ca/shop/drywall-insulation/drywall-steel-studs/steel-studs/" TargetMode="External" Id="rId6"/><Relationship Type="http://schemas.openxmlformats.org/officeDocument/2006/relationships/hyperlink" Target="https://www.starbuildingwinnipeg.ca/shop/9657/3-58x10-steel-framing-stud-18mils/" TargetMode="External" Id="rId7"/><Relationship Type="http://schemas.openxmlformats.org/officeDocument/2006/relationships/hyperlink" Target="https://www.starbuildingwinnipeg.ca/shop/drywall-insulation/drywall-steel-studs/steel-studs/" TargetMode="External" Id="rId8"/><Relationship Type="http://schemas.openxmlformats.org/officeDocument/2006/relationships/hyperlink" Target="https://www.starbuildingwinnipeg.ca/shop/drywall-insulation/drywall-steel-studs/steel-studs/" TargetMode="External" Id="rId9"/><Relationship Type="http://schemas.openxmlformats.org/officeDocument/2006/relationships/hyperlink" Target="https://www.starbuildingwinnipeg.ca/shop/9689/1-58x10-steel-framing-track-18mils/" TargetMode="External" Id="rId10"/><Relationship Type="http://schemas.openxmlformats.org/officeDocument/2006/relationships/hyperlink" Target="https://www.starbuildingwinnipeg.ca/shop/drywall-insulation/drywall-steel-studs/steel-studs/" TargetMode="External" Id="rId11"/><Relationship Type="http://schemas.openxmlformats.org/officeDocument/2006/relationships/hyperlink" Target="https://www.starbuildingwinnipeg.ca/shop/9692/3-58x10-steel-framing-track-18mils/" TargetMode="External" Id="rId12"/><Relationship Type="http://schemas.openxmlformats.org/officeDocument/2006/relationships/hyperlink" Target="https://www.starbuildingwinnipeg.ca/shop/9694/3-58x10-deep-steel-framing-track-18mils/" TargetMode="External" Id="rId13"/><Relationship Type="http://schemas.openxmlformats.org/officeDocument/2006/relationships/hyperlink" Target="https://www.starbuildingwinnipeg.ca/shop/drywall-insulation/drywall-steel-studs/steel-studs/" TargetMode="External" Id="rId14"/><Relationship Type="http://schemas.openxmlformats.org/officeDocument/2006/relationships/hyperlink" Target="https://www.starbuildingwinnipeg.ca/shop/drywall-insulation/drywall-steel-studs/drywall/" TargetMode="External" Id="rId15"/></Relationships>
</file>

<file path=xl/worksheets/_rels/sheet3.xml.rels><Relationships xmlns="http://schemas.openxmlformats.org/package/2006/relationships"><Relationship Type="http://schemas.openxmlformats.org/officeDocument/2006/relationships/hyperlink" Target="https://www.starbuildingwinnipeg.ca/shop/drywall-insulation/drywall-steel-studs/drywall/" TargetMode="External" Id="rId1"/><Relationship Type="http://schemas.openxmlformats.org/officeDocument/2006/relationships/hyperlink" Target="https://www.rona.ca/en/product/certainteed-easi-lite-1-2-in-x-4-x-12-ft-lightweight-gypsum-drywall-commercial-residential-640252-61635037" TargetMode="External" Id="rId2"/><Relationship Type="http://schemas.openxmlformats.org/officeDocument/2006/relationships/hyperlink" Target="https://www.starbuildingwinnipeg.ca/shop/drywall-insulation/drywall-steel-studs/drywall/" TargetMode="External" Id="rId3"/><Relationship Type="http://schemas.openxmlformats.org/officeDocument/2006/relationships/hyperlink" Target="https://www.starbuildingwinnipeg.ca/shop/drywall-insulation/drywall-steel-studs/drywall/" TargetMode="External" Id="rId4"/><Relationship Type="http://schemas.openxmlformats.org/officeDocument/2006/relationships/hyperlink" Target="https://www.rona.ca/en/product/certainteed-type-x-fire-resistant-drywall-panel-5-8-in-x-4-x-12-ft-greenguard-certified-640236-0932011" TargetMode="External" Id="rId5"/><Relationship Type="http://schemas.openxmlformats.org/officeDocument/2006/relationships/hyperlink" Target="https://www.starbuildingwinnipeg.ca/shop/drywall-insulation/drywall-steel-studs/drywall/" TargetMode="External" Id="rId6"/><Relationship Type="http://schemas.openxmlformats.org/officeDocument/2006/relationships/hyperlink" Target="https://www.starbuildingwinnipeg.ca/shop/hardware/fasteners/screws/" TargetMode="External" Id="rId7"/><Relationship Type="http://schemas.openxmlformats.org/officeDocument/2006/relationships/hyperlink" Target="https://www.starbuildingwinnipeg.ca/shop/hardware/fasteners/screws/" TargetMode="External" Id="rId8"/><Relationship Type="http://schemas.openxmlformats.org/officeDocument/2006/relationships/hyperlink" Target="https://www.starbuildingwinnipeg.ca/shop/drywall-insulation/drywall-steel-studs/steel-studs/" TargetMode="External" Id="rId9"/><Relationship Type="http://schemas.openxmlformats.org/officeDocument/2006/relationships/hyperlink" Target="https://www.starbuildingwinnipeg.ca/shop/drywall-insulation/drywall-steel-studs/steel-studs/" TargetMode="External" Id="rId10"/></Relationships>
</file>

<file path=xl/worksheets/_rels/sheet4.xml.rels><Relationships xmlns="http://schemas.openxmlformats.org/package/2006/relationships"><Relationship Type="http://schemas.openxmlformats.org/officeDocument/2006/relationships/hyperlink" Target="https://www.rona.ca/en/product/certainteed-marco-spark-perf-2-1-16-in-x-500-ft-perforated-paper-drywall-joint-tape-615121-0993040" TargetMode="External" Id="rId1"/><Relationship Type="http://schemas.openxmlformats.org/officeDocument/2006/relationships/hyperlink" Target="https://www.rona.ca/en/product/certainteed-17-l-premixed-one-all-purpose-joint-compound-134579-09935098" TargetMode="External" Id="rId2"/><Relationship Type="http://schemas.openxmlformats.org/officeDocument/2006/relationships/hyperlink" Target="https://www.starbuildingwinnipeg.ca/shop/drywall-insulation/drywall-steel-studs/corner-beads-trim/" TargetMode="External" Id="rId3"/></Relationships>
</file>

<file path=xl/worksheets/_rels/sheet5.xml.rels><Relationships xmlns="http://schemas.openxmlformats.org/package/2006/relationships"><Relationship Type="http://schemas.openxmlformats.org/officeDocument/2006/relationships/hyperlink" Target="https://www.rona.ca/en/product/lepage-pl-acousti-seal-sealant-295-ml-1435208-0040150" TargetMode="External" Id="rId1"/></Relationships>
</file>

<file path=xl/worksheets/_rels/sheet6.xml.rels><Relationships xmlns="http://schemas.openxmlformats.org/package/2006/relationships"><Relationship Type="http://schemas.openxmlformats.org/officeDocument/2006/relationships/hyperlink" Target="https://www.starbuildingwinnipeg.ca/shop/building-materials/suspended-ceilings/ceiling-tile/" TargetMode="External" Id="rId1"/><Relationship Type="http://schemas.openxmlformats.org/officeDocument/2006/relationships/hyperlink" Target="https://www.starbuildingwinnipeg.ca/shop/building-materials/suspended-ceilings/ceiling-grid/" TargetMode="External" Id="rId2"/><Relationship Type="http://schemas.openxmlformats.org/officeDocument/2006/relationships/hyperlink" Target="https://www.starbuildingwinnipeg.ca/shop/building-materials/suspended-ceilings/ceiling-grid/" TargetMode="External" Id="rId3"/><Relationship Type="http://schemas.openxmlformats.org/officeDocument/2006/relationships/hyperlink" Target="https://www.starbuildingwinnipeg.ca/shop/building-materials/suspended-ceilings/ceiling-grid/" TargetMode="External" Id="rId4"/><Relationship Type="http://schemas.openxmlformats.org/officeDocument/2006/relationships/hyperlink" Target="https://www.starbuildingwinnipeg.ca/shop/building-materials/suspended-ceilings/ceiling-grid/" TargetMode="External" Id="rId5"/></Relationships>
</file>

<file path=xl/worksheets/_rels/sheet9.xml.rels><Relationships xmlns="http://schemas.openxmlformats.org/package/2006/relationships"><Relationship Type="http://schemas.openxmlformats.org/officeDocument/2006/relationships/hyperlink" Target="https://www.rona.ca/en/product/t-g-spruce-plywood-sheet-3-4-in-x-4-ft-x-8-ft-standard-panel-cp34ese-0938007" TargetMode="External" Id="rId1"/></Relationships>
</file>

<file path=xl/worksheets/sheet1.xml><?xml version="1.0" encoding="utf-8"?>
<worksheet xmlns="http://schemas.openxmlformats.org/spreadsheetml/2006/main">
  <sheetPr>
    <tabColor rgb="002D6CBE"/>
    <outlinePr summaryBelow="1" summaryRight="1"/>
    <pageSetUpPr fitToPage="1"/>
  </sheetPr>
  <dimension ref="A1:E35"/>
  <sheetViews>
    <sheetView workbookViewId="0">
      <pane ySplit="6" topLeftCell="A7" activePane="bottomLeft" state="frozen"/>
      <selection pane="bottomLeft" activeCell="A1" sqref="A1"/>
    </sheetView>
  </sheetViews>
  <sheetFormatPr baseColWidth="8" defaultRowHeight="15"/>
  <cols>
    <col width="44" customWidth="1" min="1" max="1"/>
    <col width="12" customWidth="1" min="2" max="2"/>
    <col width="12" customWidth="1" min="3" max="3"/>
    <col width="18" customWidth="1" min="4" max="4"/>
    <col width="26" customWidth="1" min="5" max="5"/>
  </cols>
  <sheetData>
    <row r="1">
      <c r="A1" s="1" t="inlineStr">
        <is>
          <t>Tammi Home, Finlandia Village: material takeoff by trade</t>
        </is>
      </c>
    </row>
    <row r="2">
      <c r="A2" s="2" t="inlineStr">
        <is>
          <t>233 4th Ave, Sudbury ON. Prepared for Cruzz Construction.</t>
        </is>
      </c>
    </row>
    <row r="3">
      <c r="A3" s="3" t="inlineStr">
        <is>
          <t>Drawings: Sedun + Kanerva Architects, project 30.58, consolidated set of Oct 22, 2026 (44 sheets).</t>
        </is>
      </c>
    </row>
    <row r="4">
      <c r="A4" s="3" t="inlineStr">
        <is>
          <t>Takeoff and prices read 2026-10-23. All prices CAD before tax. None is a supplier quote.</t>
        </is>
      </c>
    </row>
    <row r="6" ht="27" customHeight="1">
      <c r="A6" s="4" t="inlineStr">
        <is>
          <t>Trade</t>
        </is>
      </c>
      <c r="B6" s="5" t="inlineStr">
        <is>
          <t>Line items</t>
        </is>
      </c>
      <c r="C6" s="5" t="inlineStr">
        <is>
          <t>Priced</t>
        </is>
      </c>
      <c r="D6" s="5" t="inlineStr">
        <is>
          <t>Still need a price</t>
        </is>
      </c>
      <c r="E6" s="5" t="inlineStr">
        <is>
          <t>Material cost, priced</t>
        </is>
      </c>
    </row>
    <row r="7">
      <c r="A7" s="6" t="inlineStr">
        <is>
          <t>Framing</t>
        </is>
      </c>
      <c r="B7" s="7">
        <f>COUNT('Framing'!A7:A50)</f>
        <v>44</v>
      </c>
      <c r="C7" s="7">
        <f>COUNT('Framing'!F7:F50)</f>
        <v>15</v>
      </c>
      <c r="D7" s="7">
        <f>B7-C7</f>
        <v>29</v>
      </c>
      <c r="E7" s="8">
        <f>'Framing'!G51</f>
        <v>122750.05000000002</v>
      </c>
    </row>
    <row r="8">
      <c r="A8" s="6" t="inlineStr">
        <is>
          <t>Drywall</t>
        </is>
      </c>
      <c r="B8" s="7">
        <f>COUNT('Drywall'!A6:A20)</f>
        <v>15</v>
      </c>
      <c r="C8" s="7">
        <f>COUNT('Drywall'!F6:F20)</f>
        <v>10</v>
      </c>
      <c r="D8" s="7">
        <f>B8-C8</f>
        <v>5</v>
      </c>
      <c r="E8" s="8">
        <f>'Drywall'!G21</f>
        <v>193687.41999999998</v>
      </c>
    </row>
    <row r="9">
      <c r="A9" s="6" t="inlineStr">
        <is>
          <t>Taping and finishing</t>
        </is>
      </c>
      <c r="B9" s="7">
        <f>COUNT('Taping'!A7:A9)</f>
        <v>3</v>
      </c>
      <c r="C9" s="7">
        <f>COUNT('Taping'!F7:F9)</f>
        <v>3</v>
      </c>
      <c r="D9" s="7">
        <f>B9-C9</f>
        <v>0</v>
      </c>
      <c r="E9" s="8">
        <f>'Taping'!G10</f>
        <v>21552.309999999998</v>
      </c>
    </row>
    <row r="10">
      <c r="A10" s="6" t="inlineStr">
        <is>
          <t>Insulation</t>
        </is>
      </c>
      <c r="B10" s="7">
        <f>COUNT('Insulation'!A6:A15)</f>
        <v>10</v>
      </c>
      <c r="C10" s="7">
        <f>COUNT('Insulation'!F6:F15)</f>
        <v>1</v>
      </c>
      <c r="D10" s="7">
        <f>B10-C10</f>
        <v>9</v>
      </c>
      <c r="E10" s="8">
        <f>'Insulation'!G16</f>
        <v>1798.83</v>
      </c>
    </row>
    <row r="11">
      <c r="A11" s="6" t="inlineStr">
        <is>
          <t>Acoustic ceilings</t>
        </is>
      </c>
      <c r="B11" s="7">
        <f>COUNT('Acoustic ceilings'!A7:A11)</f>
        <v>5</v>
      </c>
      <c r="C11" s="7">
        <f>COUNT('Acoustic ceilings'!F7:F11)</f>
        <v>5</v>
      </c>
      <c r="D11" s="7">
        <f>B11-C11</f>
        <v>0</v>
      </c>
      <c r="E11" s="8">
        <f>'Acoustic ceilings'!G12</f>
        <v>45311.85</v>
      </c>
    </row>
    <row r="12">
      <c r="A12" s="6" t="inlineStr">
        <is>
          <t>Paint</t>
        </is>
      </c>
      <c r="B12" s="7">
        <f>COUNT('Paint'!A8:A9)</f>
        <v>2</v>
      </c>
      <c r="C12" s="7">
        <f>COUNT('Paint'!F8:F9)</f>
        <v>2</v>
      </c>
      <c r="D12" s="7">
        <f>B12-C12</f>
        <v>0</v>
      </c>
      <c r="E12" s="8">
        <f>'Paint'!G10</f>
        <v>56620.200000000004</v>
      </c>
    </row>
    <row r="13">
      <c r="A13" s="6" t="inlineStr">
        <is>
          <t>Firestopping</t>
        </is>
      </c>
      <c r="B13" s="7">
        <f>COUNT('Firestopping'!A6:A6)</f>
        <v>1</v>
      </c>
      <c r="C13" s="7">
        <f>COUNT('Firestopping'!F6:F6)</f>
        <v>0</v>
      </c>
      <c r="D13" s="7">
        <f>B13-C13</f>
        <v>1</v>
      </c>
      <c r="E13" s="8">
        <f>'Firestopping'!G7</f>
        <v>0.0</v>
      </c>
    </row>
    <row r="14">
      <c r="A14" s="6" t="inlineStr">
        <is>
          <t>Wood</t>
        </is>
      </c>
      <c r="B14" s="7">
        <f>COUNT('Wood'!A6:A8)</f>
        <v>3</v>
      </c>
      <c r="C14" s="7">
        <f>COUNT('Wood'!F6:F8)</f>
        <v>1</v>
      </c>
      <c r="D14" s="7">
        <f>B14-C14</f>
        <v>2</v>
      </c>
      <c r="E14" s="8">
        <f>'Wood'!G9</f>
        <v>37234.399999999994</v>
      </c>
    </row>
    <row r="15">
      <c r="A15" s="6" t="inlineStr">
        <is>
          <t>Roofing</t>
        </is>
      </c>
      <c r="B15" s="7">
        <f>COUNT('Roofing'!A7:A13)</f>
        <v>7</v>
      </c>
      <c r="C15" s="7">
        <f>COUNT('Roofing'!F7:F13)</f>
        <v>6</v>
      </c>
      <c r="D15" s="7">
        <f>B15-C15</f>
        <v>1</v>
      </c>
      <c r="E15" s="8">
        <f>'Roofing'!G14</f>
        <v>29360.170000000002</v>
      </c>
    </row>
    <row r="16">
      <c r="A16" s="6" t="inlineStr">
        <is>
          <t>Electrical (counted, not priced)</t>
        </is>
      </c>
      <c r="B16" s="7">
        <f>COUNT('Electrical'!A7:A39)</f>
        <v>28</v>
      </c>
      <c r="C16" s="7">
        <f>COUNT('Electrical'!F7:F39)</f>
        <v>0</v>
      </c>
      <c r="D16" s="7">
        <f>B16-C16</f>
        <v>28</v>
      </c>
      <c r="E16" s="8">
        <f>'Electrical'!G40</f>
        <v>0.0</v>
      </c>
    </row>
    <row r="17">
      <c r="A17" s="6" t="inlineStr">
        <is>
          <t>Mechanical (counted, not priced)</t>
        </is>
      </c>
      <c r="B17" s="7">
        <f>COUNT('Mechanical'!A7:A15)</f>
        <v>7</v>
      </c>
      <c r="C17" s="7">
        <f>COUNT('Mechanical'!F7:F15)</f>
        <v>0</v>
      </c>
      <c r="D17" s="7">
        <f>B17-C17</f>
        <v>7</v>
      </c>
      <c r="E17" s="8">
        <f>'Mechanical'!G16</f>
        <v>0.0</v>
      </c>
    </row>
    <row r="18">
      <c r="A18" s="9" t="inlineStr">
        <is>
          <t>Whole job, priced so far (before tax)</t>
        </is>
      </c>
      <c r="B18" s="10">
        <f>SUM(B7:B17)</f>
        <v>125</v>
      </c>
      <c r="C18" s="10">
        <f>SUM(C7:C17)</f>
        <v>43</v>
      </c>
      <c r="D18" s="10">
        <f>SUM(D7:D17)</f>
        <v>82</v>
      </c>
      <c r="E18" s="11">
        <f>SUM(E7:E17)</f>
        <v>508315.2299999999</v>
      </c>
    </row>
    <row r="19">
      <c r="A19" s="2" t="inlineStr">
        <is>
          <t>Ontario HST, on the supplier bill (rate in D)</t>
        </is>
      </c>
      <c r="D19" s="12" t="n">
        <v>0.13</v>
      </c>
      <c r="E19" s="8">
        <f>E18*D19</f>
        <v>66080.97989999999</v>
      </c>
    </row>
    <row r="20">
      <c r="A20" s="13" t="inlineStr">
        <is>
          <t>Supplier bill with HST</t>
        </is>
      </c>
      <c r="E20" s="14">
        <f>E18+E19</f>
        <v>574396.2098999999</v>
      </c>
    </row>
    <row r="22">
      <c r="A22" s="15" t="inlineStr">
        <is>
          <t>This is not the full material cost yet.</t>
        </is>
      </c>
    </row>
    <row r="23">
      <c r="A23" s="2" t="inlineStr">
        <is>
          <t>Every line counted in column D has its quantity but no price. Type a supplier price into the yellow cells on the trade tabs and these totals update.</t>
        </is>
      </c>
    </row>
    <row r="25">
      <c r="A25" s="13" t="inlineStr">
        <is>
          <t>Not in this takeoff yet</t>
        </is>
      </c>
    </row>
    <row r="26">
      <c r="A26" s="2" t="inlineStr">
        <is>
          <t>The flat roofs (R02, R03, R07) and the R06 metal skirt.</t>
        </is>
      </c>
    </row>
    <row r="27">
      <c r="A27" s="2" t="inlineStr">
        <is>
          <t>The attic insulation (R-71) and 6 mil poly in the R05 roof (A003).</t>
        </is>
      </c>
    </row>
    <row r="28">
      <c r="A28" s="2" t="inlineStr">
        <is>
          <t>Plumbing fixtures, flooring and base, doors and hardware (402 door tags counted), windows.</t>
        </is>
      </c>
    </row>
    <row r="29">
      <c r="A29" s="2" t="inlineStr">
        <is>
          <t>Masonry, EIFS, millwork, concrete, structural steel, specialties.</t>
        </is>
      </c>
    </row>
    <row r="30">
      <c r="A30" s="2" t="inlineStr">
        <is>
          <t>Backing and blocking for grab bars and handrails (not drawn).</t>
        </is>
      </c>
    </row>
    <row r="31">
      <c r="A31" s="2" t="inlineStr">
        <is>
          <t>Wire, conduit, panels and receptacles; ductwork, piping and equipment (not in this drawing set).</t>
        </is>
      </c>
    </row>
    <row r="33">
      <c r="A33" s="13" t="inlineStr">
        <is>
          <t>Before this goes in a proposal</t>
        </is>
      </c>
    </row>
    <row r="34">
      <c r="A34" s="2" t="inlineStr">
        <is>
          <t>Get a Sudbury yard's price and the freight: these are Hamilton and Winnipeg prices.</t>
        </is>
      </c>
    </row>
    <row r="35">
      <c r="A35" s="2" t="inlineStr">
        <is>
          <t>Answer the 12 questions on the Notes tab: each one can move a quantity or a price.</t>
        </is>
      </c>
    </row>
  </sheetData>
  <hyperlinks>
    <hyperlink ref="A7" location="'Framing'!A1" display="Framing"/>
    <hyperlink ref="A8" location="'Drywall'!A1" display="Drywall"/>
    <hyperlink ref="A9" location="'Taping'!A1" display="Taping and finishing"/>
    <hyperlink ref="A10" location="'Insulation'!A1" display="Insulation"/>
    <hyperlink ref="A11" location="'Acoustic ceilings'!A1" display="Acoustic ceilings"/>
    <hyperlink ref="A12" location="'Paint'!A1" display="Paint"/>
    <hyperlink ref="A13" location="'Firestopping'!A1" display="Firestopping"/>
    <hyperlink ref="A14" location="'Wood'!A1" display="Wood"/>
    <hyperlink ref="A15" location="'Roofing'!A1" display="Roofing"/>
    <hyperlink ref="A16" location="'Electrical'!A1" display="Electrical (counted, not priced)"/>
    <hyperlink ref="A17" location="'Mechanical'!A1" display="Mechanical (counted, not priced)"/>
  </hyperlinks>
  <pageMargins left="0.75" right="0.75" top="1" bottom="1" header="0.5" footer="0.5"/>
  <pageSetup orientation="landscape" paperSize="1" fitToHeight="0" fitToWidth="1"/>
</worksheet>
</file>

<file path=xl/worksheets/sheet2.xml><?xml version="1.0" encoding="utf-8"?>
<worksheet xmlns="http://schemas.openxmlformats.org/spreadsheetml/2006/main">
  <sheetPr>
    <outlinePr summaryBelow="1" summaryRight="1"/>
    <pageSetUpPr fitToPage="1"/>
  </sheetPr>
  <dimension ref="A1:I52"/>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5" customWidth="1" min="1" max="1"/>
    <col width="56" customWidth="1" min="2" max="2"/>
    <col width="11" customWidth="1" min="3" max="3"/>
    <col width="19" customWidth="1" min="4" max="4"/>
    <col width="20" customWidth="1" min="5" max="5"/>
    <col width="12" customWidth="1" min="6" max="6"/>
    <col width="14" customWidth="1" min="7" max="7"/>
    <col width="34" customWidth="1" min="8" max="8"/>
    <col width="70" customWidth="1" min="9" max="9"/>
  </cols>
  <sheetData>
    <row r="1">
      <c r="A1" s="16" t="inlineStr">
        <is>
          <t>Framing</t>
        </is>
      </c>
    </row>
    <row r="2">
      <c r="A2" s="3" t="inlineStr">
        <is>
          <t>Tammi Home, Finlandia Village, 233 4th Ave, Sudbury ON. Takeoff and prices read 2026-10-23, CAD before tax.</t>
        </is>
      </c>
    </row>
    <row r="3">
      <c r="A3" s="3" t="inlineStr">
        <is>
          <t>A yellow price needs a supplier price: type one in and this tab and the Summary update. Quantities already run over, not under (see Notes).</t>
        </is>
      </c>
    </row>
    <row r="4">
      <c r="A4" s="17" t="inlineStr">
        <is>
          <t>Walls tagged on the plans but not measured: 108 m (an allowance for them is already in the lines below)</t>
        </is>
      </c>
    </row>
    <row r="6">
      <c r="A6" s="18" t="inlineStr">
        <is>
          <t>#</t>
        </is>
      </c>
      <c r="B6" s="18" t="inlineStr">
        <is>
          <t>Item</t>
        </is>
      </c>
      <c r="C6" s="19" t="inlineStr">
        <is>
          <t>Order qty</t>
        </is>
      </c>
      <c r="D6" s="18" t="inlineStr">
        <is>
          <t>Unit</t>
        </is>
      </c>
      <c r="E6" s="18" t="inlineStr">
        <is>
          <t>Takeoff quantity</t>
        </is>
      </c>
      <c r="F6" s="19" t="inlineStr">
        <is>
          <t>Unit price</t>
        </is>
      </c>
      <c r="G6" s="19" t="inlineStr">
        <is>
          <t>Line total</t>
        </is>
      </c>
      <c r="H6" s="18" t="inlineStr">
        <is>
          <t>Price source</t>
        </is>
      </c>
      <c r="I6" s="18" t="inlineStr">
        <is>
          <t>Price note</t>
        </is>
      </c>
    </row>
    <row r="7" ht="13.5" customHeight="1">
      <c r="A7" s="20" t="n">
        <v>1</v>
      </c>
      <c r="B7" s="21" t="inlineStr">
        <is>
          <t>152 mm steel stud, 10 ft</t>
        </is>
      </c>
      <c r="C7" s="22" t="n">
        <v>101</v>
      </c>
      <c r="D7" s="23" t="inlineStr">
        <is>
          <t>pcs</t>
        </is>
      </c>
      <c r="E7" s="23" t="inlineStr"/>
      <c r="F7" s="24" t="n">
        <v>15.25</v>
      </c>
      <c r="G7" s="25">
        <f>IF(ISNUMBER(F7),C7*F7,0)</f>
        <v>1540.25</v>
      </c>
      <c r="H7" s="26" t="inlineStr">
        <is>
          <t>Star Building Materials, Winnipeg (web)</t>
        </is>
      </c>
      <c r="I7" s="21" t="inlineStr">
        <is>
          <t>6 in x 10 ft steel stud, 18 mil</t>
        </is>
      </c>
    </row>
    <row r="8" ht="27" customHeight="1">
      <c r="A8" s="20" t="n">
        <v>2</v>
      </c>
      <c r="B8" s="21" t="inlineStr">
        <is>
          <t>152 mm steel stud, 12 ft</t>
        </is>
      </c>
      <c r="C8" s="22" t="n">
        <v>843</v>
      </c>
      <c r="D8" s="23" t="inlineStr">
        <is>
          <t>pcs</t>
        </is>
      </c>
      <c r="E8" s="23" t="inlineStr"/>
      <c r="F8" s="24" t="n">
        <v>18.3</v>
      </c>
      <c r="G8" s="25">
        <f>IF(ISNUMBER(F8),C8*F8,0)</f>
        <v>15426.900000000001</v>
      </c>
      <c r="H8" s="26" t="inlineStr">
        <is>
          <t>Worked out: Star Building Materials, Winnipeg (web)</t>
        </is>
      </c>
      <c r="I8" s="21" t="inlineStr">
        <is>
          <t>Worked out per foot from Star's 6 in x 10 ft ($15.25); Star lists no 12 ft</t>
        </is>
      </c>
    </row>
    <row r="9" ht="13.5" customHeight="1">
      <c r="A9" s="20" t="n">
        <v>3</v>
      </c>
      <c r="B9" s="21" t="inlineStr">
        <is>
          <t>203 mm steel stud, 10 ft</t>
        </is>
      </c>
      <c r="C9" s="22" t="n">
        <v>8</v>
      </c>
      <c r="D9" s="23" t="inlineStr">
        <is>
          <t>pcs</t>
        </is>
      </c>
      <c r="E9" s="23" t="inlineStr"/>
      <c r="F9" s="24" t="n"/>
      <c r="G9" s="25">
        <f>IF(ISNUMBER(F9),C9*F9,0)</f>
        <v>0</v>
      </c>
    </row>
    <row r="10" ht="13.5" customHeight="1">
      <c r="A10" s="20" t="n">
        <v>4</v>
      </c>
      <c r="B10" s="21" t="inlineStr">
        <is>
          <t>203 mm steel stud, 12 ft</t>
        </is>
      </c>
      <c r="C10" s="22" t="n">
        <v>2</v>
      </c>
      <c r="D10" s="23" t="inlineStr">
        <is>
          <t>pcs</t>
        </is>
      </c>
      <c r="E10" s="23" t="inlineStr"/>
      <c r="F10" s="24" t="n"/>
      <c r="G10" s="25">
        <f>IF(ISNUMBER(F10),C10*F10,0)</f>
        <v>0</v>
      </c>
    </row>
    <row r="11" ht="13.5" customHeight="1">
      <c r="A11" s="20" t="n">
        <v>5</v>
      </c>
      <c r="B11" s="21" t="inlineStr">
        <is>
          <t>41 mm steel stud, 10 ft</t>
        </is>
      </c>
      <c r="C11" s="22" t="n">
        <v>83</v>
      </c>
      <c r="D11" s="23" t="inlineStr">
        <is>
          <t>pcs</t>
        </is>
      </c>
      <c r="E11" s="23" t="inlineStr"/>
      <c r="F11" s="24" t="n">
        <v>8.5</v>
      </c>
      <c r="G11" s="25">
        <f>IF(ISNUMBER(F11),C11*F11,0)</f>
        <v>705.5</v>
      </c>
      <c r="H11" s="26" t="inlineStr">
        <is>
          <t>Worked out: Star Building Materials, Winnipeg (web)</t>
        </is>
      </c>
      <c r="I11" s="21" t="inlineStr">
        <is>
          <t>Worked out per foot from Star's 1-5/8 in x 8 ft ($6.80)</t>
        </is>
      </c>
    </row>
    <row r="12" ht="13.5" customHeight="1">
      <c r="A12" s="20" t="n">
        <v>6</v>
      </c>
      <c r="B12" s="21" t="inlineStr">
        <is>
          <t>41 mm steel stud, 12 ft</t>
        </is>
      </c>
      <c r="C12" s="22" t="n">
        <v>79</v>
      </c>
      <c r="D12" s="23" t="inlineStr">
        <is>
          <t>pcs</t>
        </is>
      </c>
      <c r="E12" s="23" t="inlineStr"/>
      <c r="F12" s="24" t="n">
        <v>10.2</v>
      </c>
      <c r="G12" s="25">
        <f>IF(ISNUMBER(F12),C12*F12,0)</f>
        <v>805.8</v>
      </c>
      <c r="H12" s="26" t="inlineStr">
        <is>
          <t>Worked out: Star Building Materials, Winnipeg (web)</t>
        </is>
      </c>
      <c r="I12" s="21" t="inlineStr">
        <is>
          <t>Worked out per foot from Star's 1-5/8 in x 8 ft ($6.80)</t>
        </is>
      </c>
    </row>
    <row r="13" ht="13.5" customHeight="1">
      <c r="A13" s="20" t="n">
        <v>7</v>
      </c>
      <c r="B13" s="21" t="inlineStr">
        <is>
          <t>64 mm steel stud, 10 ft</t>
        </is>
      </c>
      <c r="C13" s="22" t="n">
        <v>690</v>
      </c>
      <c r="D13" s="23" t="inlineStr">
        <is>
          <t>pcs</t>
        </is>
      </c>
      <c r="E13" s="23" t="inlineStr"/>
      <c r="F13" s="24" t="n">
        <v>9.5</v>
      </c>
      <c r="G13" s="25">
        <f>IF(ISNUMBER(F13),C13*F13,0)</f>
        <v>6555.0</v>
      </c>
      <c r="H13" s="26" t="inlineStr">
        <is>
          <t>Star Building Materials, Winnipeg (web)</t>
        </is>
      </c>
      <c r="I13" s="21" t="inlineStr">
        <is>
          <t>2-1/2 in x 10 ft steel stud, 18 mil</t>
        </is>
      </c>
    </row>
    <row r="14" ht="27" customHeight="1">
      <c r="A14" s="20" t="n">
        <v>8</v>
      </c>
      <c r="B14" s="21" t="inlineStr">
        <is>
          <t>64 mm steel stud, 12 ft</t>
        </is>
      </c>
      <c r="C14" s="22" t="n">
        <v>723</v>
      </c>
      <c r="D14" s="23" t="inlineStr">
        <is>
          <t>pcs</t>
        </is>
      </c>
      <c r="E14" s="23" t="inlineStr"/>
      <c r="F14" s="24" t="n">
        <v>11.4</v>
      </c>
      <c r="G14" s="25">
        <f>IF(ISNUMBER(F14),C14*F14,0)</f>
        <v>8242.2</v>
      </c>
      <c r="H14" s="26" t="inlineStr">
        <is>
          <t>Worked out: Star Building Materials, Winnipeg (web)</t>
        </is>
      </c>
      <c r="I14" s="21" t="inlineStr">
        <is>
          <t>Worked out per foot from Star's 2-1/2 in x 10 ft ($9.50); Star lists no 12 ft</t>
        </is>
      </c>
    </row>
    <row r="15" ht="13.5" customHeight="1">
      <c r="A15" s="20" t="n">
        <v>9</v>
      </c>
      <c r="B15" s="21" t="inlineStr">
        <is>
          <t>92 mm steel stud, 10 ft</t>
        </is>
      </c>
      <c r="C15" s="22" t="n">
        <v>319</v>
      </c>
      <c r="D15" s="23" t="inlineStr">
        <is>
          <t>pcs</t>
        </is>
      </c>
      <c r="E15" s="23" t="inlineStr"/>
      <c r="F15" s="24" t="n">
        <v>11.65</v>
      </c>
      <c r="G15" s="25">
        <f>IF(ISNUMBER(F15),C15*F15,0)</f>
        <v>3716.35</v>
      </c>
      <c r="H15" s="26" t="inlineStr">
        <is>
          <t>Star Building Materials, Winnipeg (web)</t>
        </is>
      </c>
      <c r="I15" s="21" t="inlineStr">
        <is>
          <t>3-5/8 in x 10 ft steel stud, 18 mil (about 25 ga)</t>
        </is>
      </c>
    </row>
    <row r="16" ht="13.5" customHeight="1">
      <c r="A16" s="20" t="n">
        <v>10</v>
      </c>
      <c r="B16" s="21" t="inlineStr">
        <is>
          <t>92 mm steel stud, 12 ft</t>
        </is>
      </c>
      <c r="C16" s="22" t="n">
        <v>906</v>
      </c>
      <c r="D16" s="23" t="inlineStr">
        <is>
          <t>pcs</t>
        </is>
      </c>
      <c r="E16" s="23" t="inlineStr"/>
      <c r="F16" s="24" t="n">
        <v>14</v>
      </c>
      <c r="G16" s="25">
        <f>IF(ISNUMBER(F16),C16*F16,0)</f>
        <v>12684.0</v>
      </c>
      <c r="H16" s="26" t="inlineStr">
        <is>
          <t>Star Building Materials, Winnipeg (web)</t>
        </is>
      </c>
      <c r="I16" s="21" t="inlineStr">
        <is>
          <t>3-5/8 in x 12 ft steel stud, 18 mil</t>
        </is>
      </c>
    </row>
    <row r="17" ht="13.5" customHeight="1">
      <c r="A17" s="20" t="n">
        <v>11</v>
      </c>
      <c r="B17" s="21" t="inlineStr">
        <is>
          <t>152 mm steel stud, 20 ga, for door jambs, 10 ft</t>
        </is>
      </c>
      <c r="C17" s="22" t="n">
        <v>56</v>
      </c>
      <c r="D17" s="23" t="inlineStr">
        <is>
          <t>pcs</t>
        </is>
      </c>
      <c r="E17" s="23" t="inlineStr"/>
      <c r="F17" s="24" t="n"/>
      <c r="G17" s="25">
        <f>IF(ISNUMBER(F17),C17*F17,0)</f>
        <v>0</v>
      </c>
    </row>
    <row r="18" ht="13.5" customHeight="1">
      <c r="A18" s="20" t="n">
        <v>12</v>
      </c>
      <c r="B18" s="21" t="inlineStr">
        <is>
          <t>152 mm steel stud, 20 ga, for door jambs, 12 ft</t>
        </is>
      </c>
      <c r="C18" s="22" t="n">
        <v>389</v>
      </c>
      <c r="D18" s="23" t="inlineStr">
        <is>
          <t>pcs</t>
        </is>
      </c>
      <c r="E18" s="23" t="inlineStr"/>
      <c r="F18" s="24" t="n"/>
      <c r="G18" s="25">
        <f>IF(ISNUMBER(F18),C18*F18,0)</f>
        <v>0</v>
      </c>
    </row>
    <row r="19" ht="13.5" customHeight="1">
      <c r="A19" s="20" t="n">
        <v>13</v>
      </c>
      <c r="B19" s="21" t="inlineStr">
        <is>
          <t>203 mm steel stud, 20 ga, for door jambs, 10 ft</t>
        </is>
      </c>
      <c r="C19" s="22" t="n">
        <v>4</v>
      </c>
      <c r="D19" s="23" t="inlineStr">
        <is>
          <t>pcs</t>
        </is>
      </c>
      <c r="E19" s="23" t="inlineStr"/>
      <c r="F19" s="24" t="n"/>
      <c r="G19" s="25">
        <f>IF(ISNUMBER(F19),C19*F19,0)</f>
        <v>0</v>
      </c>
    </row>
    <row r="20" ht="13.5" customHeight="1">
      <c r="A20" s="20" t="n">
        <v>14</v>
      </c>
      <c r="B20" s="21" t="inlineStr">
        <is>
          <t>203 mm steel stud, 20 ga, for door jambs, 12 ft</t>
        </is>
      </c>
      <c r="C20" s="22" t="n">
        <v>2</v>
      </c>
      <c r="D20" s="23" t="inlineStr">
        <is>
          <t>pcs</t>
        </is>
      </c>
      <c r="E20" s="23" t="inlineStr"/>
      <c r="F20" s="24" t="n"/>
      <c r="G20" s="25">
        <f>IF(ISNUMBER(F20),C20*F20,0)</f>
        <v>0</v>
      </c>
    </row>
    <row r="21" ht="13.5" customHeight="1">
      <c r="A21" s="20" t="n">
        <v>15</v>
      </c>
      <c r="B21" s="21" t="inlineStr">
        <is>
          <t>64 mm steel stud, 20 ga, for door jambs, 10 ft</t>
        </is>
      </c>
      <c r="C21" s="22" t="n">
        <v>308</v>
      </c>
      <c r="D21" s="23" t="inlineStr">
        <is>
          <t>pcs</t>
        </is>
      </c>
      <c r="E21" s="23" t="inlineStr"/>
      <c r="F21" s="24" t="n"/>
      <c r="G21" s="25">
        <f>IF(ISNUMBER(F21),C21*F21,0)</f>
        <v>0</v>
      </c>
    </row>
    <row r="22" ht="13.5" customHeight="1">
      <c r="A22" s="20" t="n">
        <v>16</v>
      </c>
      <c r="B22" s="21" t="inlineStr">
        <is>
          <t>64 mm steel stud, 20 ga, for door jambs, 12 ft</t>
        </is>
      </c>
      <c r="C22" s="22" t="n">
        <v>324</v>
      </c>
      <c r="D22" s="23" t="inlineStr">
        <is>
          <t>pcs</t>
        </is>
      </c>
      <c r="E22" s="23" t="inlineStr"/>
      <c r="F22" s="24" t="n"/>
      <c r="G22" s="25">
        <f>IF(ISNUMBER(F22),C22*F22,0)</f>
        <v>0</v>
      </c>
    </row>
    <row r="23" ht="13.5" customHeight="1">
      <c r="A23" s="20" t="n">
        <v>17</v>
      </c>
      <c r="B23" s="21" t="inlineStr">
        <is>
          <t>92 mm steel stud, 20 ga, for door jambs, 10 ft</t>
        </is>
      </c>
      <c r="C23" s="22" t="n">
        <v>177</v>
      </c>
      <c r="D23" s="23" t="inlineStr">
        <is>
          <t>pcs</t>
        </is>
      </c>
      <c r="E23" s="23" t="inlineStr"/>
      <c r="F23" s="24" t="n"/>
      <c r="G23" s="25">
        <f>IF(ISNUMBER(F23),C23*F23,0)</f>
        <v>0</v>
      </c>
    </row>
    <row r="24" ht="13.5" customHeight="1">
      <c r="A24" s="20" t="n">
        <v>18</v>
      </c>
      <c r="B24" s="21" t="inlineStr">
        <is>
          <t>92 mm steel stud, 20 ga, for door jambs, 12 ft</t>
        </is>
      </c>
      <c r="C24" s="22" t="n">
        <v>352</v>
      </c>
      <c r="D24" s="23" t="inlineStr">
        <is>
          <t>pcs</t>
        </is>
      </c>
      <c r="E24" s="23" t="inlineStr"/>
      <c r="F24" s="24" t="n"/>
      <c r="G24" s="25">
        <f>IF(ISNUMBER(F24),C24*F24,0)</f>
        <v>0</v>
      </c>
    </row>
    <row r="25" ht="13.5" customHeight="1">
      <c r="A25" s="20" t="n">
        <v>19</v>
      </c>
      <c r="B25" s="21" t="inlineStr">
        <is>
          <t>102 mm C-H stud (shaft wall), 10 ft</t>
        </is>
      </c>
      <c r="C25" s="22" t="n">
        <v>24</v>
      </c>
      <c r="D25" s="23" t="inlineStr">
        <is>
          <t>pcs</t>
        </is>
      </c>
      <c r="E25" s="23" t="inlineStr"/>
      <c r="F25" s="24" t="n"/>
      <c r="G25" s="25">
        <f>IF(ISNUMBER(F25),C25*F25,0)</f>
        <v>0</v>
      </c>
    </row>
    <row r="26" ht="13.5" customHeight="1">
      <c r="A26" s="20" t="n">
        <v>20</v>
      </c>
      <c r="B26" s="21" t="inlineStr">
        <is>
          <t>102 mm C-H stud (shaft wall), 12 ft</t>
        </is>
      </c>
      <c r="C26" s="22" t="n">
        <v>5</v>
      </c>
      <c r="D26" s="23" t="inlineStr">
        <is>
          <t>pcs</t>
        </is>
      </c>
      <c r="E26" s="23" t="inlineStr"/>
      <c r="F26" s="24" t="n"/>
      <c r="G26" s="25">
        <f>IF(ISNUMBER(F26),C26*F26,0)</f>
        <v>0</v>
      </c>
    </row>
    <row r="27" ht="13.5" customHeight="1">
      <c r="A27" s="20" t="n">
        <v>21</v>
      </c>
      <c r="B27" s="21" t="inlineStr">
        <is>
          <t>152 mm track (bottom), 10 ft</t>
        </is>
      </c>
      <c r="C27" s="22" t="n">
        <v>133</v>
      </c>
      <c r="D27" s="23" t="inlineStr">
        <is>
          <t>pcs</t>
        </is>
      </c>
      <c r="E27" s="23" t="inlineStr"/>
      <c r="F27" s="24" t="n">
        <v>14.8</v>
      </c>
      <c r="G27" s="25">
        <f>IF(ISNUMBER(F27),C27*F27,0)</f>
        <v>1968.4</v>
      </c>
      <c r="H27" s="26" t="inlineStr">
        <is>
          <t>Star Building Materials, Winnipeg (web)</t>
        </is>
      </c>
      <c r="I27" s="21" t="inlineStr">
        <is>
          <t>6 in x 10 ft track, 18 mil</t>
        </is>
      </c>
    </row>
    <row r="28" ht="13.5" customHeight="1">
      <c r="A28" s="20" t="n">
        <v>22</v>
      </c>
      <c r="B28" s="21" t="inlineStr">
        <is>
          <t>203 mm track (bottom), 10 ft</t>
        </is>
      </c>
      <c r="C28" s="22" t="n">
        <v>2</v>
      </c>
      <c r="D28" s="23" t="inlineStr">
        <is>
          <t>pcs</t>
        </is>
      </c>
      <c r="E28" s="23" t="inlineStr"/>
      <c r="F28" s="24" t="n"/>
      <c r="G28" s="25">
        <f>IF(ISNUMBER(F28),C28*F28,0)</f>
        <v>0</v>
      </c>
    </row>
    <row r="29" ht="13.5" customHeight="1">
      <c r="A29" s="20" t="n">
        <v>23</v>
      </c>
      <c r="B29" s="21" t="inlineStr">
        <is>
          <t>41 mm track (bottom), 10 ft</t>
        </is>
      </c>
      <c r="C29" s="22" t="n">
        <v>15</v>
      </c>
      <c r="D29" s="23" t="inlineStr">
        <is>
          <t>pcs</t>
        </is>
      </c>
      <c r="E29" s="23" t="inlineStr"/>
      <c r="F29" s="24" t="n">
        <v>7.75</v>
      </c>
      <c r="G29" s="25">
        <f>IF(ISNUMBER(F29),C29*F29,0)</f>
        <v>116.25</v>
      </c>
      <c r="H29" s="26" t="inlineStr">
        <is>
          <t>Star Building Materials, Winnipeg (web)</t>
        </is>
      </c>
      <c r="I29" s="21" t="inlineStr">
        <is>
          <t>1-5/8 in x 10 ft track, 18 mil</t>
        </is>
      </c>
    </row>
    <row r="30" ht="13.5" customHeight="1">
      <c r="A30" s="20" t="n">
        <v>24</v>
      </c>
      <c r="B30" s="21" t="inlineStr">
        <is>
          <t>64 mm track (bottom), 10 ft</t>
        </is>
      </c>
      <c r="C30" s="22" t="n">
        <v>214</v>
      </c>
      <c r="D30" s="23" t="inlineStr">
        <is>
          <t>pcs</t>
        </is>
      </c>
      <c r="E30" s="23" t="inlineStr"/>
      <c r="F30" s="24" t="n">
        <v>9.1</v>
      </c>
      <c r="G30" s="25">
        <f>IF(ISNUMBER(F30),C30*F30,0)</f>
        <v>1947.3999999999999</v>
      </c>
      <c r="H30" s="26" t="inlineStr">
        <is>
          <t>Star Building Materials, Winnipeg (web)</t>
        </is>
      </c>
      <c r="I30" s="21" t="inlineStr">
        <is>
          <t>2-1/2 in x 10 ft track, 18 mil</t>
        </is>
      </c>
    </row>
    <row r="31" ht="13.5" customHeight="1">
      <c r="A31" s="20" t="n">
        <v>25</v>
      </c>
      <c r="B31" s="21" t="inlineStr">
        <is>
          <t>92 mm track (bottom), 10 ft</t>
        </is>
      </c>
      <c r="C31" s="22" t="n">
        <v>191</v>
      </c>
      <c r="D31" s="23" t="inlineStr">
        <is>
          <t>pcs</t>
        </is>
      </c>
      <c r="E31" s="23" t="inlineStr"/>
      <c r="F31" s="24" t="n">
        <v>11</v>
      </c>
      <c r="G31" s="25">
        <f>IF(ISNUMBER(F31),C31*F31,0)</f>
        <v>2101.0</v>
      </c>
      <c r="H31" s="26" t="inlineStr">
        <is>
          <t>Star Building Materials, Winnipeg (web)</t>
        </is>
      </c>
      <c r="I31" s="21" t="inlineStr">
        <is>
          <t>3-5/8 in x 10 ft track, 18 mil</t>
        </is>
      </c>
    </row>
    <row r="32" ht="13.5" customHeight="1">
      <c r="A32" s="20" t="n">
        <v>26</v>
      </c>
      <c r="B32" s="21" t="inlineStr">
        <is>
          <t>152 mm deflection track (top, slotted), 10 ft</t>
        </is>
      </c>
      <c r="C32" s="22" t="n">
        <v>133</v>
      </c>
      <c r="D32" s="23" t="inlineStr">
        <is>
          <t>pcs</t>
        </is>
      </c>
      <c r="E32" s="23" t="inlineStr"/>
      <c r="F32" s="24" t="n"/>
      <c r="G32" s="25">
        <f>IF(ISNUMBER(F32),C32*F32,0)</f>
        <v>0</v>
      </c>
    </row>
    <row r="33" ht="13.5" customHeight="1">
      <c r="A33" s="20" t="n">
        <v>27</v>
      </c>
      <c r="B33" s="21" t="inlineStr">
        <is>
          <t>203 mm deflection track (top, slotted), 10 ft</t>
        </is>
      </c>
      <c r="C33" s="22" t="n">
        <v>2</v>
      </c>
      <c r="D33" s="23" t="inlineStr">
        <is>
          <t>pcs</t>
        </is>
      </c>
      <c r="E33" s="23" t="inlineStr"/>
      <c r="F33" s="24" t="n"/>
      <c r="G33" s="25">
        <f>IF(ISNUMBER(F33),C33*F33,0)</f>
        <v>0</v>
      </c>
    </row>
    <row r="34" ht="13.5" customHeight="1">
      <c r="A34" s="20" t="n">
        <v>28</v>
      </c>
      <c r="B34" s="21" t="inlineStr">
        <is>
          <t>41 mm deflection track (top, slotted), 10 ft</t>
        </is>
      </c>
      <c r="C34" s="22" t="n">
        <v>15</v>
      </c>
      <c r="D34" s="23" t="inlineStr">
        <is>
          <t>pcs</t>
        </is>
      </c>
      <c r="E34" s="23" t="inlineStr"/>
      <c r="F34" s="24" t="n"/>
      <c r="G34" s="25">
        <f>IF(ISNUMBER(F34),C34*F34,0)</f>
        <v>0</v>
      </c>
    </row>
    <row r="35" ht="13.5" customHeight="1">
      <c r="A35" s="20" t="n">
        <v>29</v>
      </c>
      <c r="B35" s="21" t="inlineStr">
        <is>
          <t>64 mm deflection track (top, slotted), 10 ft</t>
        </is>
      </c>
      <c r="C35" s="22" t="n">
        <v>214</v>
      </c>
      <c r="D35" s="23" t="inlineStr">
        <is>
          <t>pcs</t>
        </is>
      </c>
      <c r="E35" s="23" t="inlineStr"/>
      <c r="F35" s="24" t="n"/>
      <c r="G35" s="25">
        <f>IF(ISNUMBER(F35),C35*F35,0)</f>
        <v>0</v>
      </c>
    </row>
    <row r="36" ht="27" customHeight="1">
      <c r="A36" s="20" t="n">
        <v>30</v>
      </c>
      <c r="B36" s="21" t="inlineStr">
        <is>
          <t>92 mm deflection track (top, slotted), 10 ft</t>
        </is>
      </c>
      <c r="C36" s="22" t="n">
        <v>191</v>
      </c>
      <c r="D36" s="23" t="inlineStr">
        <is>
          <t>pcs</t>
        </is>
      </c>
      <c r="E36" s="23" t="inlineStr"/>
      <c r="F36" s="24" t="n">
        <v>13.75</v>
      </c>
      <c r="G36" s="25">
        <f>IF(ISNUMBER(F36),C36*F36,0)</f>
        <v>2626.25</v>
      </c>
      <c r="H36" s="26" t="inlineStr">
        <is>
          <t>Star Building Materials, Winnipeg (web)</t>
        </is>
      </c>
      <c r="I36" s="21" t="inlineStr">
        <is>
          <t>3-5/8 in x 10 ft deep-leg track, 18 mil, standing in for slotted deflection track (a slotted track costs more)</t>
        </is>
      </c>
    </row>
    <row r="37" ht="13.5" customHeight="1">
      <c r="A37" s="20" t="n">
        <v>31</v>
      </c>
      <c r="B37" s="21" t="inlineStr">
        <is>
          <t>102 mm J-runner (shaft wall), 10 ft</t>
        </is>
      </c>
      <c r="C37" s="22" t="n">
        <v>8</v>
      </c>
      <c r="D37" s="23" t="inlineStr">
        <is>
          <t>pcs</t>
        </is>
      </c>
      <c r="E37" s="23" t="inlineStr"/>
      <c r="F37" s="24" t="n"/>
      <c r="G37" s="25">
        <f>IF(ISNUMBER(F37),C37*F37,0)</f>
        <v>0</v>
      </c>
    </row>
    <row r="38" ht="13.5" customHeight="1">
      <c r="A38" s="20" t="n">
        <v>32</v>
      </c>
      <c r="B38" s="21" t="inlineStr">
        <is>
          <t>152 mm structural steel stud (exterior walls), 10 ft</t>
        </is>
      </c>
      <c r="C38" s="22" t="n">
        <v>1086</v>
      </c>
      <c r="D38" s="23" t="inlineStr">
        <is>
          <t>pcs</t>
        </is>
      </c>
      <c r="E38" s="23" t="inlineStr"/>
      <c r="F38" s="24" t="n"/>
      <c r="G38" s="25">
        <f>IF(ISNUMBER(F38),C38*F38,0)</f>
        <v>0</v>
      </c>
    </row>
    <row r="39" ht="13.5" customHeight="1">
      <c r="A39" s="20" t="n">
        <v>33</v>
      </c>
      <c r="B39" s="21" t="inlineStr">
        <is>
          <t>152 mm structural steel stud (exterior walls), 12 ft</t>
        </is>
      </c>
      <c r="C39" s="22" t="n">
        <v>819</v>
      </c>
      <c r="D39" s="23" t="inlineStr">
        <is>
          <t>pcs</t>
        </is>
      </c>
      <c r="E39" s="23" t="inlineStr"/>
      <c r="F39" s="24" t="n"/>
      <c r="G39" s="25">
        <f>IF(ISNUMBER(F39),C39*F39,0)</f>
        <v>0</v>
      </c>
    </row>
    <row r="40" ht="13.5" customHeight="1">
      <c r="A40" s="20" t="n">
        <v>34</v>
      </c>
      <c r="B40" s="21" t="inlineStr">
        <is>
          <t>203 mm structural steel stud (exterior walls), 10 ft</t>
        </is>
      </c>
      <c r="C40" s="22" t="n">
        <v>255</v>
      </c>
      <c r="D40" s="23" t="inlineStr">
        <is>
          <t>pcs</t>
        </is>
      </c>
      <c r="E40" s="23" t="inlineStr"/>
      <c r="F40" s="24" t="n"/>
      <c r="G40" s="25">
        <f>IF(ISNUMBER(F40),C40*F40,0)</f>
        <v>0</v>
      </c>
    </row>
    <row r="41" ht="13.5" customHeight="1">
      <c r="A41" s="20" t="n">
        <v>35</v>
      </c>
      <c r="B41" s="21" t="inlineStr">
        <is>
          <t>203 mm structural steel stud (exterior walls), 12 ft</t>
        </is>
      </c>
      <c r="C41" s="22" t="n">
        <v>963</v>
      </c>
      <c r="D41" s="23" t="inlineStr">
        <is>
          <t>pcs</t>
        </is>
      </c>
      <c r="E41" s="23" t="inlineStr"/>
      <c r="F41" s="24" t="n"/>
      <c r="G41" s="25">
        <f>IF(ISNUMBER(F41),C41*F41,0)</f>
        <v>0</v>
      </c>
    </row>
    <row r="42" ht="13.5" customHeight="1">
      <c r="A42" s="20" t="n">
        <v>36</v>
      </c>
      <c r="B42" s="21" t="inlineStr">
        <is>
          <t>152 mm structural track (exterior walls), 10 ft</t>
        </is>
      </c>
      <c r="C42" s="22" t="n">
        <v>856</v>
      </c>
      <c r="D42" s="23" t="inlineStr">
        <is>
          <t>pcs</t>
        </is>
      </c>
      <c r="E42" s="23" t="inlineStr"/>
      <c r="F42" s="24" t="n"/>
      <c r="G42" s="25">
        <f>IF(ISNUMBER(F42),C42*F42,0)</f>
        <v>0</v>
      </c>
    </row>
    <row r="43" ht="13.5" customHeight="1">
      <c r="A43" s="20" t="n">
        <v>37</v>
      </c>
      <c r="B43" s="21" t="inlineStr">
        <is>
          <t>203 mm structural track (exterior walls), 10 ft</t>
        </is>
      </c>
      <c r="C43" s="22" t="n">
        <v>546</v>
      </c>
      <c r="D43" s="23" t="inlineStr">
        <is>
          <t>pcs</t>
        </is>
      </c>
      <c r="E43" s="23" t="inlineStr"/>
      <c r="F43" s="24" t="n"/>
      <c r="G43" s="25">
        <f>IF(ISNUMBER(F43),C43*F43,0)</f>
        <v>0</v>
      </c>
    </row>
    <row r="44" ht="13.5" customHeight="1">
      <c r="A44" s="20" t="n">
        <v>38</v>
      </c>
      <c r="B44" s="21" t="inlineStr">
        <is>
          <t>Resilient channel, 12 ft</t>
        </is>
      </c>
      <c r="C44" s="22" t="n">
        <v>607</v>
      </c>
      <c r="D44" s="23" t="inlineStr">
        <is>
          <t>pcs</t>
        </is>
      </c>
      <c r="E44" s="23" t="inlineStr"/>
      <c r="F44" s="24" t="n">
        <v>7.65</v>
      </c>
      <c r="G44" s="25">
        <f>IF(ISNUMBER(F44),C44*F44,0)</f>
        <v>4643.55</v>
      </c>
      <c r="H44" s="26" t="inlineStr">
        <is>
          <t>Star Building Materials, Winnipeg (web)</t>
        </is>
      </c>
      <c r="I44" s="21" t="inlineStr">
        <is>
          <t>Resilient channel, 12 ft</t>
        </is>
      </c>
    </row>
    <row r="45" ht="13.5" customHeight="1">
      <c r="A45" s="20" t="n">
        <v>39</v>
      </c>
      <c r="B45" s="21" t="inlineStr">
        <is>
          <t>Framing screws, #6 x 7/16 in pan head (stud to track)</t>
        </is>
      </c>
      <c r="C45" s="22" t="n">
        <v>19</v>
      </c>
      <c r="D45" s="23" t="inlineStr">
        <is>
          <t>boxes of 1,000</t>
        </is>
      </c>
      <c r="E45" s="23" t="inlineStr">
        <is>
          <t>18,252 screws</t>
        </is>
      </c>
      <c r="F45" s="24" t="n"/>
      <c r="G45" s="25">
        <f>IF(ISNUMBER(F45),C45*F45,0)</f>
        <v>0</v>
      </c>
    </row>
    <row r="46" ht="27" customHeight="1">
      <c r="A46" s="20" t="n">
        <v>40</v>
      </c>
      <c r="B46" s="21" t="inlineStr">
        <is>
          <t>#10 hex washer self-drilling screws (exterior structural studs)</t>
        </is>
      </c>
      <c r="C46" s="22" t="n">
        <v>19</v>
      </c>
      <c r="D46" s="23" t="inlineStr">
        <is>
          <t>boxes of 1,000</t>
        </is>
      </c>
      <c r="E46" s="23" t="inlineStr">
        <is>
          <t>18,726 screws</t>
        </is>
      </c>
      <c r="F46" s="24" t="n"/>
      <c r="G46" s="25">
        <f>IF(ISNUMBER(F46),C46*F46,0)</f>
        <v>0</v>
      </c>
    </row>
    <row r="47" ht="13.5" customHeight="1">
      <c r="A47" s="20" t="n">
        <v>41</v>
      </c>
      <c r="B47" s="21" t="inlineStr">
        <is>
          <t>Powder loads, .27 cal (one per pin)</t>
        </is>
      </c>
      <c r="C47" s="22" t="n">
        <v>117</v>
      </c>
      <c r="D47" s="23" t="inlineStr">
        <is>
          <t>boxes of 100</t>
        </is>
      </c>
      <c r="E47" s="23" t="inlineStr">
        <is>
          <t>11,619 loads</t>
        </is>
      </c>
      <c r="F47" s="24" t="n"/>
      <c r="G47" s="25">
        <f>IF(ISNUMBER(F47),C47*F47,0)</f>
        <v>0</v>
      </c>
    </row>
    <row r="48" ht="13.5" customHeight="1">
      <c r="A48" s="20" t="n">
        <v>42</v>
      </c>
      <c r="B48" s="21" t="inlineStr">
        <is>
          <t>Powder-actuated pins, 3/4 in (track to the slab)</t>
        </is>
      </c>
      <c r="C48" s="22" t="n">
        <v>117</v>
      </c>
      <c r="D48" s="23" t="inlineStr">
        <is>
          <t>boxes of 100</t>
        </is>
      </c>
      <c r="E48" s="23" t="inlineStr">
        <is>
          <t>11,619 pins</t>
        </is>
      </c>
      <c r="F48" s="24" t="n"/>
      <c r="G48" s="25">
        <f>IF(ISNUMBER(F48),C48*F48,0)</f>
        <v>0</v>
      </c>
    </row>
    <row r="49" ht="27" customHeight="1">
      <c r="A49" s="20" t="n">
        <v>43</v>
      </c>
      <c r="B49" s="21" t="inlineStr">
        <is>
          <t>5/8 in glass-mat exterior sheathing (DensGlass), 4x8</t>
        </is>
      </c>
      <c r="C49" s="22" t="n">
        <v>1081</v>
      </c>
      <c r="D49" s="23" t="inlineStr">
        <is>
          <t>sheets</t>
        </is>
      </c>
      <c r="E49" s="23" t="inlineStr"/>
      <c r="F49" s="24" t="n">
        <v>55.2</v>
      </c>
      <c r="G49" s="25">
        <f>IF(ISNUMBER(F49),C49*F49,0)</f>
        <v>59671.200000000004</v>
      </c>
      <c r="H49" s="26" t="inlineStr">
        <is>
          <t>Star Building Materials, Winnipeg (web)</t>
        </is>
      </c>
      <c r="I49" s="21" t="inlineStr">
        <is>
          <t>Securock 5/8 in Type X glass-mat sheathing 4x8, an equal to DensGlass (Star lists no DensGlass)</t>
        </is>
      </c>
    </row>
    <row r="50" ht="27" customHeight="1">
      <c r="A50" s="20" t="n">
        <v>44</v>
      </c>
      <c r="B50" s="21" t="inlineStr">
        <is>
          <t>Exterior sheathing screws 1-1/4 in, corrosion resistant</t>
        </is>
      </c>
      <c r="C50" s="22" t="n">
        <v>39</v>
      </c>
      <c r="D50" s="23" t="inlineStr">
        <is>
          <t>boxes of 1,000</t>
        </is>
      </c>
      <c r="E50" s="23" t="inlineStr">
        <is>
          <t>38,368 screws</t>
        </is>
      </c>
      <c r="F50" s="24" t="n"/>
      <c r="G50" s="25">
        <f>IF(ISNUMBER(F50),C50*F50,0)</f>
        <v>0</v>
      </c>
    </row>
    <row r="51">
      <c r="A51" s="27" t="n"/>
      <c r="B51" s="28" t="inlineStr">
        <is>
          <t>Framing total, priced lines</t>
        </is>
      </c>
      <c r="C51" s="27" t="n"/>
      <c r="D51" s="27" t="n"/>
      <c r="E51" s="27" t="n"/>
      <c r="F51" s="27" t="n"/>
      <c r="G51" s="29">
        <f>SUM(G7:G50)</f>
        <v>122750.05000000002</v>
      </c>
      <c r="H51" s="27" t="n"/>
      <c r="I51" s="27" t="n"/>
    </row>
    <row r="52">
      <c r="B52" s="2" t="inlineStr">
        <is>
          <t>Lines still needing a price</t>
        </is>
      </c>
      <c r="G52" s="7">
        <f>COUNT(A7:A50)-COUNT(F7:F50)</f>
        <v>29</v>
      </c>
    </row>
  </sheetData>
  <conditionalFormatting sqref="F7:F50">
    <cfRule type="expression" priority="1" dxfId="0">
      <formula>AND(ISNUMBER($A7),NOT(ISNUMBER($F7)))</formula>
    </cfRule>
  </conditionalFormatting>
  <hyperlinks>
    <hyperlink xmlns:r="http://schemas.openxmlformats.org/officeDocument/2006/relationships" ref="H7" r:id="rId1"/>
    <hyperlink xmlns:r="http://schemas.openxmlformats.org/officeDocument/2006/relationships" ref="H8" r:id="rId2"/>
    <hyperlink xmlns:r="http://schemas.openxmlformats.org/officeDocument/2006/relationships" ref="H11" r:id="rId3"/>
    <hyperlink xmlns:r="http://schemas.openxmlformats.org/officeDocument/2006/relationships" ref="H12" r:id="rId4"/>
    <hyperlink xmlns:r="http://schemas.openxmlformats.org/officeDocument/2006/relationships" ref="H13" r:id="rId5"/>
    <hyperlink xmlns:r="http://schemas.openxmlformats.org/officeDocument/2006/relationships" ref="H14" r:id="rId6"/>
    <hyperlink xmlns:r="http://schemas.openxmlformats.org/officeDocument/2006/relationships" ref="H15" r:id="rId7"/>
    <hyperlink xmlns:r="http://schemas.openxmlformats.org/officeDocument/2006/relationships" ref="H16" r:id="rId8"/>
    <hyperlink xmlns:r="http://schemas.openxmlformats.org/officeDocument/2006/relationships" ref="H27" r:id="rId9"/>
    <hyperlink xmlns:r="http://schemas.openxmlformats.org/officeDocument/2006/relationships" ref="H29" r:id="rId10"/>
    <hyperlink xmlns:r="http://schemas.openxmlformats.org/officeDocument/2006/relationships" ref="H30" r:id="rId11"/>
    <hyperlink xmlns:r="http://schemas.openxmlformats.org/officeDocument/2006/relationships" ref="H31" r:id="rId12"/>
    <hyperlink xmlns:r="http://schemas.openxmlformats.org/officeDocument/2006/relationships" ref="H36" r:id="rId13"/>
    <hyperlink xmlns:r="http://schemas.openxmlformats.org/officeDocument/2006/relationships" ref="H44" r:id="rId14"/>
    <hyperlink xmlns:r="http://schemas.openxmlformats.org/officeDocument/2006/relationships" ref="H49" r:id="rId15"/>
  </hyperlinks>
  <pageMargins left="0.75" right="0.75" top="1" bottom="1" header="0.5" footer="0.5"/>
  <pageSetup orientation="landscape" paperSize="1" fitToHeight="0" fitToWidth="1"/>
</worksheet>
</file>

<file path=xl/worksheets/sheet3.xml><?xml version="1.0" encoding="utf-8"?>
<worksheet xmlns="http://schemas.openxmlformats.org/spreadsheetml/2006/main">
  <sheetPr>
    <outlinePr summaryBelow="1" summaryRight="1"/>
    <pageSetUpPr fitToPage="1"/>
  </sheetPr>
  <dimension ref="A1:I22"/>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56" customWidth="1" min="2" max="2"/>
    <col width="11" customWidth="1" min="3" max="3"/>
    <col width="19" customWidth="1" min="4" max="4"/>
    <col width="20" customWidth="1" min="5" max="5"/>
    <col width="12" customWidth="1" min="6" max="6"/>
    <col width="14" customWidth="1" min="7" max="7"/>
    <col width="34" customWidth="1" min="8" max="8"/>
    <col width="70" customWidth="1" min="9" max="9"/>
  </cols>
  <sheetData>
    <row r="1">
      <c r="A1" s="16" t="inlineStr">
        <is>
          <t>Drywall</t>
        </is>
      </c>
    </row>
    <row r="2">
      <c r="A2" s="3" t="inlineStr">
        <is>
          <t>Tammi Home, Finlandia Village, 233 4th Ave, Sudbury ON. Takeoff and prices read 2026-10-23, CAD before tax.</t>
        </is>
      </c>
    </row>
    <row r="3">
      <c r="A3" s="3" t="inlineStr">
        <is>
          <t>A yellow price needs a supplier price: type one in and this tab and the Summary update. Quantities already run over, not under (see Notes).</t>
        </is>
      </c>
    </row>
    <row r="5">
      <c r="A5" s="18" t="inlineStr">
        <is>
          <t>#</t>
        </is>
      </c>
      <c r="B5" s="18" t="inlineStr">
        <is>
          <t>Item</t>
        </is>
      </c>
      <c r="C5" s="19" t="inlineStr">
        <is>
          <t>Order qty</t>
        </is>
      </c>
      <c r="D5" s="18" t="inlineStr">
        <is>
          <t>Unit</t>
        </is>
      </c>
      <c r="E5" s="18" t="inlineStr">
        <is>
          <t>Takeoff quantity</t>
        </is>
      </c>
      <c r="F5" s="19" t="inlineStr">
        <is>
          <t>Unit price</t>
        </is>
      </c>
      <c r="G5" s="19" t="inlineStr">
        <is>
          <t>Line total</t>
        </is>
      </c>
      <c r="H5" s="18" t="inlineStr">
        <is>
          <t>Price source</t>
        </is>
      </c>
      <c r="I5" s="18" t="inlineStr">
        <is>
          <t>Price note</t>
        </is>
      </c>
    </row>
    <row r="6" ht="13.5" customHeight="1">
      <c r="A6" s="20" t="n">
        <v>1</v>
      </c>
      <c r="B6" s="21" t="inlineStr">
        <is>
          <t>1/2 in regular drywall, 4x10</t>
        </is>
      </c>
      <c r="C6" s="22" t="n">
        <v>648</v>
      </c>
      <c r="D6" s="23" t="inlineStr">
        <is>
          <t>sheets</t>
        </is>
      </c>
      <c r="E6" s="23" t="inlineStr"/>
      <c r="F6" s="24" t="n">
        <v>23.8</v>
      </c>
      <c r="G6" s="25">
        <f>IF(ISNUMBER(F6),C6*F6,0)</f>
        <v>15422.4</v>
      </c>
      <c r="H6" s="26" t="inlineStr">
        <is>
          <t>Star Building Materials, Winnipeg (web)</t>
        </is>
      </c>
      <c r="I6" s="21" t="inlineStr">
        <is>
          <t>1/2 in lightweight drywall 4x10 (RONA Barton sells no 10 ft)</t>
        </is>
      </c>
    </row>
    <row r="7" ht="27" customHeight="1">
      <c r="A7" s="20" t="n">
        <v>2</v>
      </c>
      <c r="B7" s="21" t="inlineStr">
        <is>
          <t>1/2 in regular drywall, 4x12</t>
        </is>
      </c>
      <c r="C7" s="22" t="n">
        <v>1083</v>
      </c>
      <c r="D7" s="23" t="inlineStr">
        <is>
          <t>sheets</t>
        </is>
      </c>
      <c r="E7" s="23" t="inlineStr"/>
      <c r="F7" s="24" t="n">
        <v>29.31</v>
      </c>
      <c r="G7" s="25">
        <f>IF(ISNUMBER(F7),C7*F7,0)</f>
        <v>31742.73</v>
      </c>
      <c r="H7" s="26" t="inlineStr">
        <is>
          <t>RONA+ Hamilton, Barton (shelf)</t>
        </is>
      </c>
      <c r="I7" s="21" t="inlineStr">
        <is>
          <t>CertainTeed Easi-Lite 1/2 in 4x12, in stock; Star Building Materials, Winnipeg (web): $28.56</t>
        </is>
      </c>
    </row>
    <row r="8" ht="13.5" customHeight="1">
      <c r="A8" s="20" t="n">
        <v>3</v>
      </c>
      <c r="B8" s="21" t="inlineStr">
        <is>
          <t>1/2 in Type X (or Type C) drywall, 4x12</t>
        </is>
      </c>
      <c r="C8" s="22" t="n">
        <v>1</v>
      </c>
      <c r="D8" s="23" t="inlineStr">
        <is>
          <t>sheets</t>
        </is>
      </c>
      <c r="E8" s="23" t="inlineStr"/>
      <c r="F8" s="24" t="n">
        <v>56.4</v>
      </c>
      <c r="G8" s="25">
        <f>IF(ISNUMBER(F8),C8*F8,0)</f>
        <v>56.4</v>
      </c>
      <c r="H8" s="26" t="inlineStr">
        <is>
          <t>Star Building Materials, Winnipeg (web)</t>
        </is>
      </c>
      <c r="I8" s="21" t="inlineStr">
        <is>
          <t>1/2 in Type C drywall 4x12</t>
        </is>
      </c>
    </row>
    <row r="9" ht="13.5" customHeight="1">
      <c r="A9" s="20" t="n">
        <v>4</v>
      </c>
      <c r="B9" s="21" t="inlineStr">
        <is>
          <t>5/8 in Type X drywall, 4x10</t>
        </is>
      </c>
      <c r="C9" s="22" t="n">
        <v>545</v>
      </c>
      <c r="D9" s="23" t="inlineStr">
        <is>
          <t>sheets</t>
        </is>
      </c>
      <c r="E9" s="23" t="inlineStr"/>
      <c r="F9" s="24" t="n">
        <v>36.6</v>
      </c>
      <c r="G9" s="25">
        <f>IF(ISNUMBER(F9),C9*F9,0)</f>
        <v>19947.0</v>
      </c>
      <c r="H9" s="26" t="inlineStr">
        <is>
          <t>Star Building Materials, Winnipeg (web)</t>
        </is>
      </c>
      <c r="I9" s="21" t="inlineStr">
        <is>
          <t>5/8 in Type X drywall 4x10 (RONA Barton sells no 10 ft)</t>
        </is>
      </c>
    </row>
    <row r="10" ht="27" customHeight="1">
      <c r="A10" s="20" t="n">
        <v>5</v>
      </c>
      <c r="B10" s="21" t="inlineStr">
        <is>
          <t>5/8 in Type X drywall, 4x12</t>
        </is>
      </c>
      <c r="C10" s="22" t="n">
        <v>870</v>
      </c>
      <c r="D10" s="23" t="inlineStr">
        <is>
          <t>sheets</t>
        </is>
      </c>
      <c r="E10" s="23" t="inlineStr"/>
      <c r="F10" s="24" t="n">
        <v>51.93</v>
      </c>
      <c r="G10" s="25">
        <f>IF(ISNUMBER(F10),C10*F10,0)</f>
        <v>45179.1</v>
      </c>
      <c r="H10" s="26" t="inlineStr">
        <is>
          <t>RONA+ Hamilton, Barton (shelf)</t>
        </is>
      </c>
      <c r="I10" s="21" t="inlineStr">
        <is>
          <t>CertainTeed Type X 5/8 in 4x12; listed, none in stock at Barton; Star Building Materials, Winnipeg (web): $43.92</t>
        </is>
      </c>
    </row>
    <row r="11" ht="13.5" customHeight="1">
      <c r="A11" s="20" t="n">
        <v>6</v>
      </c>
      <c r="B11" s="21" t="inlineStr">
        <is>
          <t>3/4 in Type X drywall (Ultracode core), 4x10</t>
        </is>
      </c>
      <c r="C11" s="22" t="n">
        <v>8</v>
      </c>
      <c r="D11" s="23" t="inlineStr">
        <is>
          <t>sheets</t>
        </is>
      </c>
      <c r="E11" s="23" t="inlineStr"/>
      <c r="F11" s="24" t="n"/>
      <c r="G11" s="25">
        <f>IF(ISNUMBER(F11),C11*F11,0)</f>
        <v>0</v>
      </c>
    </row>
    <row r="12" ht="13.5" customHeight="1">
      <c r="A12" s="20" t="n">
        <v>7</v>
      </c>
      <c r="B12" s="21" t="inlineStr">
        <is>
          <t>3/4 in Type X drywall (Ultracode core), 4x12</t>
        </is>
      </c>
      <c r="C12" s="22" t="n">
        <v>804</v>
      </c>
      <c r="D12" s="23" t="inlineStr">
        <is>
          <t>sheets</t>
        </is>
      </c>
      <c r="E12" s="23" t="inlineStr"/>
      <c r="F12" s="24" t="n"/>
      <c r="G12" s="25">
        <f>IF(ISNUMBER(F12),C12*F12,0)</f>
        <v>0</v>
      </c>
    </row>
    <row r="13" ht="13.5" customHeight="1">
      <c r="A13" s="20" t="n">
        <v>8</v>
      </c>
      <c r="B13" s="21" t="inlineStr">
        <is>
          <t>1/2 in ceiling board (sag resistant), 4x12</t>
        </is>
      </c>
      <c r="C13" s="22" t="n">
        <v>847</v>
      </c>
      <c r="D13" s="23" t="inlineStr">
        <is>
          <t>sheets</t>
        </is>
      </c>
      <c r="E13" s="23" t="inlineStr"/>
      <c r="F13" s="24" t="n">
        <v>48.72</v>
      </c>
      <c r="G13" s="25">
        <f>IF(ISNUMBER(F13),C13*F13,0)</f>
        <v>41265.84</v>
      </c>
      <c r="H13" s="26" t="inlineStr">
        <is>
          <t>Star Building Materials, Winnipeg (web)</t>
        </is>
      </c>
      <c r="I13" s="21" t="inlineStr">
        <is>
          <t>1/2 in sag-resistant ceiling board 4x12</t>
        </is>
      </c>
    </row>
    <row r="14" ht="13.5" customHeight="1">
      <c r="A14" s="20" t="n">
        <v>9</v>
      </c>
      <c r="B14" s="21" t="inlineStr">
        <is>
          <t>1 in shaftliner panel, 2x10</t>
        </is>
      </c>
      <c r="C14" s="22" t="n">
        <v>15</v>
      </c>
      <c r="D14" s="23" t="inlineStr">
        <is>
          <t>sheets</t>
        </is>
      </c>
      <c r="E14" s="23" t="inlineStr"/>
      <c r="F14" s="24" t="n"/>
      <c r="G14" s="25">
        <f>IF(ISNUMBER(F14),C14*F14,0)</f>
        <v>0</v>
      </c>
    </row>
    <row r="15" ht="13.5" customHeight="1">
      <c r="A15" s="20" t="n">
        <v>10</v>
      </c>
      <c r="B15" s="21" t="inlineStr">
        <is>
          <t>1 in shaftliner panel, 2x12</t>
        </is>
      </c>
      <c r="C15" s="22" t="n">
        <v>4</v>
      </c>
      <c r="D15" s="23" t="inlineStr">
        <is>
          <t>sheets</t>
        </is>
      </c>
      <c r="E15" s="23" t="inlineStr"/>
      <c r="F15" s="24" t="n"/>
      <c r="G15" s="25">
        <f>IF(ISNUMBER(F15),C15*F15,0)</f>
        <v>0</v>
      </c>
    </row>
    <row r="16" ht="13.5" customHeight="1">
      <c r="A16" s="20" t="n">
        <v>11</v>
      </c>
      <c r="B16" s="21" t="inlineStr">
        <is>
          <t>Drywall screws #6 x 1-1/4 in, fine thread (for steel)</t>
        </is>
      </c>
      <c r="C16" s="22" t="n">
        <v>22</v>
      </c>
      <c r="D16" s="23" t="inlineStr">
        <is>
          <t>boxes of 8,000</t>
        </is>
      </c>
      <c r="E16" s="23" t="inlineStr">
        <is>
          <t>172,201 screws</t>
        </is>
      </c>
      <c r="F16" s="24" t="n">
        <v>103.9</v>
      </c>
      <c r="G16" s="25">
        <f>IF(ISNUMBER(F16),C16*F16,0)</f>
        <v>2285.8</v>
      </c>
      <c r="H16" s="26" t="inlineStr">
        <is>
          <t>Star Building Materials, Winnipeg (web)</t>
        </is>
      </c>
      <c r="I16" s="21" t="inlineStr">
        <is>
          <t>Grabber #6 x 1-1/4 in fine thread, box of 8,000</t>
        </is>
      </c>
    </row>
    <row r="17" ht="27" customHeight="1">
      <c r="A17" s="20" t="n">
        <v>12</v>
      </c>
      <c r="B17" s="21" t="inlineStr">
        <is>
          <t>Drywall screws #6 x 1-5/8 in, fine thread (second layers)</t>
        </is>
      </c>
      <c r="C17" s="22" t="n">
        <v>5</v>
      </c>
      <c r="D17" s="23" t="inlineStr">
        <is>
          <t>boxes of 5,000</t>
        </is>
      </c>
      <c r="E17" s="23" t="inlineStr">
        <is>
          <t>21,005 screws</t>
        </is>
      </c>
      <c r="F17" s="24" t="n">
        <v>85.90000000000001</v>
      </c>
      <c r="G17" s="25">
        <f>IF(ISNUMBER(F17),C17*F17,0)</f>
        <v>429.5</v>
      </c>
      <c r="H17" s="26" t="inlineStr">
        <is>
          <t>Star Building Materials, Winnipeg (web)</t>
        </is>
      </c>
      <c r="I17" s="21" t="inlineStr">
        <is>
          <t>Grabber #6 x 1-5/8 in fine thread, box of 5,000</t>
        </is>
      </c>
    </row>
    <row r="18" ht="13.5" customHeight="1">
      <c r="A18" s="20" t="n">
        <v>13</v>
      </c>
      <c r="B18" s="21" t="inlineStr">
        <is>
          <t>7/8 in furring channel (ceilings), 12 ft</t>
        </is>
      </c>
      <c r="C18" s="22" t="n">
        <v>2536</v>
      </c>
      <c r="D18" s="23" t="inlineStr">
        <is>
          <t>pcs</t>
        </is>
      </c>
      <c r="E18" s="23" t="inlineStr"/>
      <c r="F18" s="24" t="n">
        <v>9.65</v>
      </c>
      <c r="G18" s="25">
        <f>IF(ISNUMBER(F18),C18*F18,0)</f>
        <v>24472.4</v>
      </c>
      <c r="H18" s="26" t="inlineStr">
        <is>
          <t>Star Building Materials, Winnipeg (web)</t>
        </is>
      </c>
      <c r="I18" s="21" t="inlineStr">
        <is>
          <t>7/8 in furring channel, 12 ft</t>
        </is>
      </c>
    </row>
    <row r="19" ht="13.5" customHeight="1">
      <c r="A19" s="20" t="n">
        <v>14</v>
      </c>
      <c r="B19" s="21" t="inlineStr">
        <is>
          <t>1-1/2 in carrying channel (ceilings), 12 ft</t>
        </is>
      </c>
      <c r="C19" s="22" t="n">
        <v>845</v>
      </c>
      <c r="D19" s="23" t="inlineStr">
        <is>
          <t>pcs</t>
        </is>
      </c>
      <c r="E19" s="23" t="inlineStr"/>
      <c r="F19" s="24" t="n">
        <v>15.25</v>
      </c>
      <c r="G19" s="25">
        <f>IF(ISNUMBER(F19),C19*F19,0)</f>
        <v>12886.25</v>
      </c>
      <c r="H19" s="26" t="inlineStr">
        <is>
          <t>Star Building Materials, Winnipeg (web)</t>
        </is>
      </c>
      <c r="I19" s="21" t="inlineStr">
        <is>
          <t>1-1/2 in cold-rolled channel ('stiffener bar'), 43 mil, 12 ft</t>
        </is>
      </c>
    </row>
    <row r="20" ht="13.5" customHeight="1">
      <c r="A20" s="20" t="n">
        <v>15</v>
      </c>
      <c r="B20" s="21" t="inlineStr">
        <is>
          <t>12 ga hanger wire, 4 ft (drywall and tile ceilings)</t>
        </is>
      </c>
      <c r="C20" s="22" t="n">
        <v>2955</v>
      </c>
      <c r="D20" s="23" t="inlineStr">
        <is>
          <t>wires</t>
        </is>
      </c>
      <c r="E20" s="23" t="inlineStr"/>
      <c r="F20" s="24" t="n"/>
      <c r="G20" s="25">
        <f>IF(ISNUMBER(F20),C20*F20,0)</f>
        <v>0</v>
      </c>
    </row>
    <row r="21">
      <c r="A21" s="27" t="n"/>
      <c r="B21" s="28" t="inlineStr">
        <is>
          <t>Drywall total, priced lines</t>
        </is>
      </c>
      <c r="C21" s="27" t="n"/>
      <c r="D21" s="27" t="n"/>
      <c r="E21" s="27" t="n"/>
      <c r="F21" s="27" t="n"/>
      <c r="G21" s="29">
        <f>SUM(G6:G20)</f>
        <v>193687.41999999998</v>
      </c>
      <c r="H21" s="27" t="n"/>
      <c r="I21" s="27" t="n"/>
    </row>
    <row r="22">
      <c r="B22" s="2" t="inlineStr">
        <is>
          <t>Lines still needing a price</t>
        </is>
      </c>
      <c r="G22" s="7">
        <f>COUNT(A6:A20)-COUNT(F6:F20)</f>
        <v>5</v>
      </c>
    </row>
  </sheetData>
  <conditionalFormatting sqref="F6:F20">
    <cfRule type="expression" priority="1" dxfId="0">
      <formula>AND(ISNUMBER($A6),NOT(ISNUMBER($F6)))</formula>
    </cfRule>
  </conditionalFormatting>
  <hyperlinks>
    <hyperlink xmlns:r="http://schemas.openxmlformats.org/officeDocument/2006/relationships" ref="H6" r:id="rId1"/>
    <hyperlink xmlns:r="http://schemas.openxmlformats.org/officeDocument/2006/relationships" ref="H7" r:id="rId2"/>
    <hyperlink xmlns:r="http://schemas.openxmlformats.org/officeDocument/2006/relationships" ref="H8" r:id="rId3"/>
    <hyperlink xmlns:r="http://schemas.openxmlformats.org/officeDocument/2006/relationships" ref="H9" r:id="rId4"/>
    <hyperlink xmlns:r="http://schemas.openxmlformats.org/officeDocument/2006/relationships" ref="H10" r:id="rId5"/>
    <hyperlink xmlns:r="http://schemas.openxmlformats.org/officeDocument/2006/relationships" ref="H13" r:id="rId6"/>
    <hyperlink xmlns:r="http://schemas.openxmlformats.org/officeDocument/2006/relationships" ref="H16" r:id="rId7"/>
    <hyperlink xmlns:r="http://schemas.openxmlformats.org/officeDocument/2006/relationships" ref="H17" r:id="rId8"/>
    <hyperlink xmlns:r="http://schemas.openxmlformats.org/officeDocument/2006/relationships" ref="H18" r:id="rId9"/>
    <hyperlink xmlns:r="http://schemas.openxmlformats.org/officeDocument/2006/relationships" ref="H19" r:id="rId10"/>
  </hyperlinks>
  <pageMargins left="0.75" right="0.75" top="1" bottom="1" header="0.5" footer="0.5"/>
  <pageSetup orientation="landscape" paperSize="1" fitToHeight="0" fitToWidth="1"/>
</worksheet>
</file>

<file path=xl/worksheets/sheet4.xml><?xml version="1.0" encoding="utf-8"?>
<worksheet xmlns="http://schemas.openxmlformats.org/spreadsheetml/2006/main">
  <sheetPr>
    <outlinePr summaryBelow="1" summaryRight="1"/>
    <pageSetUpPr fitToPage="1"/>
  </sheetPr>
  <dimension ref="A1:I11"/>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5" customWidth="1" min="1" max="1"/>
    <col width="56" customWidth="1" min="2" max="2"/>
    <col width="11" customWidth="1" min="3" max="3"/>
    <col width="19" customWidth="1" min="4" max="4"/>
    <col width="20" customWidth="1" min="5" max="5"/>
    <col width="12" customWidth="1" min="6" max="6"/>
    <col width="14" customWidth="1" min="7" max="7"/>
    <col width="34" customWidth="1" min="8" max="8"/>
    <col width="70" customWidth="1" min="9" max="9"/>
  </cols>
  <sheetData>
    <row r="1">
      <c r="A1" s="16" t="inlineStr">
        <is>
          <t>Taping and finishing</t>
        </is>
      </c>
    </row>
    <row r="2">
      <c r="A2" s="3" t="inlineStr">
        <is>
          <t>Tammi Home, Finlandia Village, 233 4th Ave, Sudbury ON. Takeoff and prices read 2026-10-23, CAD before tax.</t>
        </is>
      </c>
    </row>
    <row r="3">
      <c r="A3" s="3" t="inlineStr">
        <is>
          <t>A yellow price needs a supplier price: type one in and this tab and the Summary update. Quantities already run over, not under (see Notes).</t>
        </is>
      </c>
    </row>
    <row r="4">
      <c r="A4" s="17" t="inlineStr">
        <is>
          <t>Board face to tape and finish: 16,063.5 m²</t>
        </is>
      </c>
    </row>
    <row r="6">
      <c r="A6" s="18" t="inlineStr">
        <is>
          <t>#</t>
        </is>
      </c>
      <c r="B6" s="18" t="inlineStr">
        <is>
          <t>Item</t>
        </is>
      </c>
      <c r="C6" s="19" t="inlineStr">
        <is>
          <t>Order qty</t>
        </is>
      </c>
      <c r="D6" s="18" t="inlineStr">
        <is>
          <t>Unit</t>
        </is>
      </c>
      <c r="E6" s="18" t="inlineStr">
        <is>
          <t>Takeoff quantity</t>
        </is>
      </c>
      <c r="F6" s="19" t="inlineStr">
        <is>
          <t>Unit price</t>
        </is>
      </c>
      <c r="G6" s="19" t="inlineStr">
        <is>
          <t>Line total</t>
        </is>
      </c>
      <c r="H6" s="18" t="inlineStr">
        <is>
          <t>Price source</t>
        </is>
      </c>
      <c r="I6" s="18" t="inlineStr">
        <is>
          <t>Price note</t>
        </is>
      </c>
    </row>
    <row r="7" ht="13.5" customHeight="1">
      <c r="A7" s="20" t="n">
        <v>1</v>
      </c>
      <c r="B7" s="21" t="inlineStr">
        <is>
          <t>Paper joint tape</t>
        </is>
      </c>
      <c r="C7" s="22" t="n">
        <v>128</v>
      </c>
      <c r="D7" s="23" t="inlineStr">
        <is>
          <t>rolls of 500 ft</t>
        </is>
      </c>
      <c r="E7" s="23" t="inlineStr">
        <is>
          <t>19,501.1 m</t>
        </is>
      </c>
      <c r="F7" s="24" t="n">
        <v>11.32</v>
      </c>
      <c r="G7" s="25">
        <f>IF(ISNUMBER(F7),C7*F7,0)</f>
        <v>1448.96</v>
      </c>
      <c r="H7" s="26" t="inlineStr">
        <is>
          <t>RONA+ Hamilton, Barton (shelf)</t>
        </is>
      </c>
      <c r="I7" s="21" t="inlineStr">
        <is>
          <t>CertainTeed Marco paper tape 2-1/16 in x 500 ft</t>
        </is>
      </c>
    </row>
    <row r="8" ht="13.5" customHeight="1">
      <c r="A8" s="20" t="n">
        <v>2</v>
      </c>
      <c r="B8" s="21" t="inlineStr">
        <is>
          <t>All-purpose joint compound, 17 L carton</t>
        </is>
      </c>
      <c r="C8" s="22" t="n">
        <v>385</v>
      </c>
      <c r="D8" s="23" t="inlineStr">
        <is>
          <t>cartons</t>
        </is>
      </c>
      <c r="E8" s="23" t="inlineStr">
        <is>
          <t>16,063.5 m² of face</t>
        </is>
      </c>
      <c r="F8" s="24" t="n">
        <v>35.25</v>
      </c>
      <c r="G8" s="25">
        <f>IF(ISNUMBER(F8),C8*F8,0)</f>
        <v>13571.25</v>
      </c>
      <c r="H8" s="26" t="inlineStr">
        <is>
          <t>RONA+ Hamilton, Barton (shelf)</t>
        </is>
      </c>
      <c r="I8" s="21" t="inlineStr">
        <is>
          <t>CertainTeed ONE all-purpose compound, 17 L</t>
        </is>
      </c>
    </row>
    <row r="9" ht="13.5" customHeight="1">
      <c r="A9" s="20" t="n">
        <v>3</v>
      </c>
      <c r="B9" s="21" t="inlineStr">
        <is>
          <t>Outside corner bead (paper-faced metal), 10 ft</t>
        </is>
      </c>
      <c r="C9" s="22" t="n">
        <v>787</v>
      </c>
      <c r="D9" s="23" t="inlineStr">
        <is>
          <t>pcs</t>
        </is>
      </c>
      <c r="E9" s="23" t="inlineStr"/>
      <c r="F9" s="24" t="n">
        <v>8.300000000000001</v>
      </c>
      <c r="G9" s="25">
        <f>IF(ISNUMBER(F9),C9*F9,0)</f>
        <v>6532.1</v>
      </c>
      <c r="H9" s="26" t="inlineStr">
        <is>
          <t>Star Building Materials, Winnipeg (web)</t>
        </is>
      </c>
      <c r="I9" s="21" t="inlineStr">
        <is>
          <t>Beadex paper-faced outside corner, 10 ft</t>
        </is>
      </c>
    </row>
    <row r="10">
      <c r="A10" s="27" t="n"/>
      <c r="B10" s="28" t="inlineStr">
        <is>
          <t>Taping and finishing total, priced lines</t>
        </is>
      </c>
      <c r="C10" s="27" t="n"/>
      <c r="D10" s="27" t="n"/>
      <c r="E10" s="27" t="n"/>
      <c r="F10" s="27" t="n"/>
      <c r="G10" s="29">
        <f>SUM(G7:G9)</f>
        <v>21552.309999999998</v>
      </c>
      <c r="H10" s="27" t="n"/>
      <c r="I10" s="27" t="n"/>
    </row>
    <row r="11">
      <c r="B11" s="2" t="inlineStr">
        <is>
          <t>Lines still needing a price</t>
        </is>
      </c>
      <c r="G11" s="7">
        <f>COUNT(A7:A9)-COUNT(F7:F9)</f>
        <v>0</v>
      </c>
    </row>
  </sheetData>
  <conditionalFormatting sqref="F7:F9">
    <cfRule type="expression" priority="1" dxfId="0">
      <formula>AND(ISNUMBER($A7),NOT(ISNUMBER($F7)))</formula>
    </cfRule>
  </conditionalFormatting>
  <hyperlinks>
    <hyperlink xmlns:r="http://schemas.openxmlformats.org/officeDocument/2006/relationships" ref="H7" r:id="rId1"/>
    <hyperlink xmlns:r="http://schemas.openxmlformats.org/officeDocument/2006/relationships" ref="H8" r:id="rId2"/>
    <hyperlink xmlns:r="http://schemas.openxmlformats.org/officeDocument/2006/relationships" ref="H9" r:id="rId3"/>
  </hyperlinks>
  <pageMargins left="0.75" right="0.75" top="1" bottom="1" header="0.5" footer="0.5"/>
  <pageSetup orientation="landscape" paperSize="1" fitToHeight="0" fitToWidth="1"/>
</worksheet>
</file>

<file path=xl/worksheets/sheet5.xml><?xml version="1.0" encoding="utf-8"?>
<worksheet xmlns="http://schemas.openxmlformats.org/spreadsheetml/2006/main">
  <sheetPr>
    <outlinePr summaryBelow="1" summaryRight="1"/>
    <pageSetUpPr fitToPage="1"/>
  </sheetPr>
  <dimension ref="A1:I1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56" customWidth="1" min="2" max="2"/>
    <col width="11" customWidth="1" min="3" max="3"/>
    <col width="19" customWidth="1" min="4" max="4"/>
    <col width="20" customWidth="1" min="5" max="5"/>
    <col width="12" customWidth="1" min="6" max="6"/>
    <col width="14" customWidth="1" min="7" max="7"/>
    <col width="34" customWidth="1" min="8" max="8"/>
    <col width="70" customWidth="1" min="9" max="9"/>
  </cols>
  <sheetData>
    <row r="1">
      <c r="A1" s="16" t="inlineStr">
        <is>
          <t>Insulation</t>
        </is>
      </c>
    </row>
    <row r="2">
      <c r="A2" s="3" t="inlineStr">
        <is>
          <t>Tammi Home, Finlandia Village, 233 4th Ave, Sudbury ON. Takeoff and prices read 2026-10-23, CAD before tax.</t>
        </is>
      </c>
    </row>
    <row r="3">
      <c r="A3" s="3" t="inlineStr">
        <is>
          <t>A yellow price needs a supplier price: type one in and this tab and the Summary update. Quantities already run over, not under (see Notes).</t>
        </is>
      </c>
    </row>
    <row r="5">
      <c r="A5" s="18" t="inlineStr">
        <is>
          <t>#</t>
        </is>
      </c>
      <c r="B5" s="18" t="inlineStr">
        <is>
          <t>Item</t>
        </is>
      </c>
      <c r="C5" s="19" t="inlineStr">
        <is>
          <t>Order qty</t>
        </is>
      </c>
      <c r="D5" s="18" t="inlineStr">
        <is>
          <t>Unit</t>
        </is>
      </c>
      <c r="E5" s="18" t="inlineStr">
        <is>
          <t>Takeoff quantity</t>
        </is>
      </c>
      <c r="F5" s="19" t="inlineStr">
        <is>
          <t>Unit price</t>
        </is>
      </c>
      <c r="G5" s="19" t="inlineStr">
        <is>
          <t>Line total</t>
        </is>
      </c>
      <c r="H5" s="18" t="inlineStr">
        <is>
          <t>Price source</t>
        </is>
      </c>
      <c r="I5" s="18" t="inlineStr">
        <is>
          <t>Price note</t>
        </is>
      </c>
    </row>
    <row r="6" ht="13.5" customHeight="1">
      <c r="A6" s="20" t="n">
        <v>1</v>
      </c>
      <c r="B6" s="21" t="inlineStr">
        <is>
          <t>Mineral wool batt 150 mm (6 in)</t>
        </is>
      </c>
      <c r="C6" s="30" t="n">
        <v>1089.7</v>
      </c>
      <c r="D6" s="23" t="inlineStr">
        <is>
          <t>m²</t>
        </is>
      </c>
      <c r="E6" s="23" t="inlineStr"/>
      <c r="F6" s="24" t="n"/>
      <c r="G6" s="25">
        <f>IF(ISNUMBER(F6),C6*F6,0)</f>
        <v>0</v>
      </c>
    </row>
    <row r="7" ht="13.5" customHeight="1">
      <c r="A7" s="20" t="n">
        <v>2</v>
      </c>
      <c r="B7" s="21" t="inlineStr">
        <is>
          <t>Mineral wool batt 200 mm (8 in)</t>
        </is>
      </c>
      <c r="C7" s="30" t="n">
        <v>8.6</v>
      </c>
      <c r="D7" s="23" t="inlineStr">
        <is>
          <t>m²</t>
        </is>
      </c>
      <c r="E7" s="23" t="inlineStr"/>
      <c r="F7" s="24" t="n"/>
      <c r="G7" s="25">
        <f>IF(ISNUMBER(F7),C7*F7,0)</f>
        <v>0</v>
      </c>
    </row>
    <row r="8" ht="13.5" customHeight="1">
      <c r="A8" s="20" t="n">
        <v>3</v>
      </c>
      <c r="B8" s="21" t="inlineStr">
        <is>
          <t>Acoustic batt 64 mm (2-1/2 in)</t>
        </is>
      </c>
      <c r="C8" s="22" t="n">
        <v>1</v>
      </c>
      <c r="D8" s="23" t="inlineStr">
        <is>
          <t>bags</t>
        </is>
      </c>
      <c r="E8" s="23" t="inlineStr">
        <is>
          <t>1.8 m²</t>
        </is>
      </c>
      <c r="F8" s="24" t="n"/>
      <c r="G8" s="25">
        <f>IF(ISNUMBER(F8),C8*F8,0)</f>
        <v>0</v>
      </c>
    </row>
    <row r="9" ht="13.5" customHeight="1">
      <c r="A9" s="20" t="n">
        <v>4</v>
      </c>
      <c r="B9" s="21" t="inlineStr">
        <is>
          <t>Acoustic batt 65 mm (2-1/2 in)</t>
        </is>
      </c>
      <c r="C9" s="22" t="n">
        <v>179</v>
      </c>
      <c r="D9" s="23" t="inlineStr">
        <is>
          <t>bags</t>
        </is>
      </c>
      <c r="E9" s="23" t="inlineStr">
        <is>
          <t>1,069.8 m²</t>
        </is>
      </c>
      <c r="F9" s="24" t="n"/>
      <c r="G9" s="25">
        <f>IF(ISNUMBER(F9),C9*F9,0)</f>
        <v>0</v>
      </c>
    </row>
    <row r="10" ht="13.5" customHeight="1">
      <c r="A10" s="20" t="n">
        <v>5</v>
      </c>
      <c r="B10" s="21" t="inlineStr">
        <is>
          <t>Mineral wool batt 75 mm (3 in)</t>
        </is>
      </c>
      <c r="C10" s="22" t="n">
        <v>6</v>
      </c>
      <c r="D10" s="23" t="inlineStr">
        <is>
          <t>bags</t>
        </is>
      </c>
      <c r="E10" s="23" t="inlineStr">
        <is>
          <t>32 m²</t>
        </is>
      </c>
      <c r="F10" s="24" t="n"/>
      <c r="G10" s="25">
        <f>IF(ISNUMBER(F10),C10*F10,0)</f>
        <v>0</v>
      </c>
    </row>
    <row r="11" ht="13.5" customHeight="1">
      <c r="A11" s="20" t="n">
        <v>6</v>
      </c>
      <c r="B11" s="21" t="inlineStr">
        <is>
          <t>Acoustic batt 76 mm (3 in)</t>
        </is>
      </c>
      <c r="C11" s="22" t="n">
        <v>140</v>
      </c>
      <c r="D11" s="23" t="inlineStr">
        <is>
          <t>bags</t>
        </is>
      </c>
      <c r="E11" s="23" t="inlineStr">
        <is>
          <t>839.2 m²</t>
        </is>
      </c>
      <c r="F11" s="24" t="n"/>
      <c r="G11" s="25">
        <f>IF(ISNUMBER(F11),C11*F11,0)</f>
        <v>0</v>
      </c>
    </row>
    <row r="12" ht="13.5" customHeight="1">
      <c r="A12" s="20" t="n">
        <v>7</v>
      </c>
      <c r="B12" s="21" t="inlineStr">
        <is>
          <t>Acoustic batt 89 mm (3-1/2 in)</t>
        </is>
      </c>
      <c r="C12" s="30" t="n">
        <v>931.6</v>
      </c>
      <c r="D12" s="23" t="inlineStr">
        <is>
          <t>m²</t>
        </is>
      </c>
      <c r="E12" s="23" t="inlineStr"/>
      <c r="F12" s="24" t="n"/>
      <c r="G12" s="25">
        <f>IF(ISNUMBER(F12),C12*F12,0)</f>
        <v>0</v>
      </c>
    </row>
    <row r="13" ht="13.5" customHeight="1">
      <c r="A13" s="20" t="n">
        <v>8</v>
      </c>
      <c r="B13" s="21" t="inlineStr">
        <is>
          <t>Acoustic batt 92 mm (3-5/8 in)</t>
        </is>
      </c>
      <c r="C13" s="30" t="n">
        <v>27.3</v>
      </c>
      <c r="D13" s="23" t="inlineStr">
        <is>
          <t>m²</t>
        </is>
      </c>
      <c r="E13" s="23" t="inlineStr"/>
      <c r="F13" s="24" t="n"/>
      <c r="G13" s="25">
        <f>IF(ISNUMBER(F13),C13*F13,0)</f>
        <v>0</v>
      </c>
    </row>
    <row r="14" ht="13.5" customHeight="1">
      <c r="A14" s="20" t="n">
        <v>9</v>
      </c>
      <c r="B14" s="21" t="inlineStr">
        <is>
          <t>Acoustic sealant</t>
        </is>
      </c>
      <c r="C14" s="22" t="n">
        <v>237</v>
      </c>
      <c r="D14" s="23" t="inlineStr">
        <is>
          <t>tubes of 295 mL</t>
        </is>
      </c>
      <c r="E14" s="23" t="inlineStr">
        <is>
          <t>2,190.8 m of bead</t>
        </is>
      </c>
      <c r="F14" s="24" t="n">
        <v>7.59</v>
      </c>
      <c r="G14" s="25">
        <f>IF(ISNUMBER(F14),C14*F14,0)</f>
        <v>1798.83</v>
      </c>
      <c r="H14" s="26" t="inlineStr">
        <is>
          <t>RONA+ Hamilton, Barton (shelf)</t>
        </is>
      </c>
      <c r="I14" s="21" t="inlineStr">
        <is>
          <t>Lepage PL Acousti-Seal, 295 mL</t>
        </is>
      </c>
    </row>
    <row r="15" ht="27" customHeight="1">
      <c r="A15" s="20" t="n">
        <v>10</v>
      </c>
      <c r="B15" s="21" t="inlineStr">
        <is>
          <t>Closed-cell spray foam in exterior stud cavities (R-13 min.)</t>
        </is>
      </c>
      <c r="C15" s="30" t="n">
        <v>2924.3</v>
      </c>
      <c r="D15" s="23" t="inlineStr">
        <is>
          <t>m²</t>
        </is>
      </c>
      <c r="E15" s="23" t="inlineStr"/>
      <c r="F15" s="24" t="n"/>
      <c r="G15" s="25">
        <f>IF(ISNUMBER(F15),C15*F15,0)</f>
        <v>0</v>
      </c>
    </row>
    <row r="16">
      <c r="A16" s="27" t="n"/>
      <c r="B16" s="28" t="inlineStr">
        <is>
          <t>Insulation total, priced lines</t>
        </is>
      </c>
      <c r="C16" s="27" t="n"/>
      <c r="D16" s="27" t="n"/>
      <c r="E16" s="27" t="n"/>
      <c r="F16" s="27" t="n"/>
      <c r="G16" s="29">
        <f>SUM(G6:G15)</f>
        <v>1798.83</v>
      </c>
      <c r="H16" s="27" t="n"/>
      <c r="I16" s="27" t="n"/>
    </row>
    <row r="17">
      <c r="B17" s="2" t="inlineStr">
        <is>
          <t>Lines still needing a price</t>
        </is>
      </c>
      <c r="G17" s="7">
        <f>COUNT(A6:A15)-COUNT(F6:F15)</f>
        <v>9</v>
      </c>
    </row>
  </sheetData>
  <conditionalFormatting sqref="F6:F15">
    <cfRule type="expression" priority="1" dxfId="0">
      <formula>AND(ISNUMBER($A6),NOT(ISNUMBER($F6)))</formula>
    </cfRule>
  </conditionalFormatting>
  <hyperlinks>
    <hyperlink xmlns:r="http://schemas.openxmlformats.org/officeDocument/2006/relationships" ref="H14" r:id="rId1"/>
  </hyperlinks>
  <pageMargins left="0.75" right="0.75" top="1" bottom="1" header="0.5" footer="0.5"/>
  <pageSetup orientation="landscape" paperSize="1" fitToHeight="0" fitToWidth="1"/>
</worksheet>
</file>

<file path=xl/worksheets/sheet6.xml><?xml version="1.0" encoding="utf-8"?>
<worksheet xmlns="http://schemas.openxmlformats.org/spreadsheetml/2006/main">
  <sheetPr>
    <outlinePr summaryBelow="1" summaryRight="1"/>
    <pageSetUpPr fitToPage="1"/>
  </sheetPr>
  <dimension ref="A1:I13"/>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5" customWidth="1" min="1" max="1"/>
    <col width="56" customWidth="1" min="2" max="2"/>
    <col width="11" customWidth="1" min="3" max="3"/>
    <col width="19" customWidth="1" min="4" max="4"/>
    <col width="20" customWidth="1" min="5" max="5"/>
    <col width="12" customWidth="1" min="6" max="6"/>
    <col width="14" customWidth="1" min="7" max="7"/>
    <col width="34" customWidth="1" min="8" max="8"/>
    <col width="70" customWidth="1" min="9" max="9"/>
  </cols>
  <sheetData>
    <row r="1">
      <c r="A1" s="16" t="inlineStr">
        <is>
          <t>Acoustic ceilings</t>
        </is>
      </c>
    </row>
    <row r="2">
      <c r="A2" s="3" t="inlineStr">
        <is>
          <t>Tammi Home, Finlandia Village, 233 4th Ave, Sudbury ON. Takeoff and prices read 2026-10-23, CAD before tax.</t>
        </is>
      </c>
    </row>
    <row r="3">
      <c r="A3" s="3" t="inlineStr">
        <is>
          <t>A yellow price needs a supplier price: type one in and this tab and the Summary update. Quantities already run over, not under (see Notes).</t>
        </is>
      </c>
    </row>
    <row r="4">
      <c r="A4" s="17" t="inlineStr">
        <is>
          <t>Acoustic tile ceiling area: 870.7 m²</t>
        </is>
      </c>
    </row>
    <row r="6">
      <c r="A6" s="18" t="inlineStr">
        <is>
          <t>#</t>
        </is>
      </c>
      <c r="B6" s="18" t="inlineStr">
        <is>
          <t>Item</t>
        </is>
      </c>
      <c r="C6" s="19" t="inlineStr">
        <is>
          <t>Order qty</t>
        </is>
      </c>
      <c r="D6" s="18" t="inlineStr">
        <is>
          <t>Unit</t>
        </is>
      </c>
      <c r="E6" s="18" t="inlineStr">
        <is>
          <t>Takeoff quantity</t>
        </is>
      </c>
      <c r="F6" s="19" t="inlineStr">
        <is>
          <t>Unit price</t>
        </is>
      </c>
      <c r="G6" s="19" t="inlineStr">
        <is>
          <t>Line total</t>
        </is>
      </c>
      <c r="H6" s="18" t="inlineStr">
        <is>
          <t>Price source</t>
        </is>
      </c>
      <c r="I6" s="18" t="inlineStr">
        <is>
          <t>Price note</t>
        </is>
      </c>
    </row>
    <row r="7" ht="13.5" customHeight="1">
      <c r="A7" s="20" t="n">
        <v>1</v>
      </c>
      <c r="B7" s="21" t="inlineStr">
        <is>
          <t>2'x2' acoustic ceiling tile</t>
        </is>
      </c>
      <c r="C7" s="22" t="n">
        <v>154</v>
      </c>
      <c r="D7" s="23" t="inlineStr">
        <is>
          <t>cartons of 16</t>
        </is>
      </c>
      <c r="E7" s="23" t="inlineStr">
        <is>
          <t>2,461 tiles</t>
        </is>
      </c>
      <c r="F7" s="24" t="n">
        <v>144</v>
      </c>
      <c r="G7" s="25">
        <f>IF(ISNUMBER(F7),C7*F7,0)</f>
        <v>22176.0</v>
      </c>
      <c r="H7" s="26" t="inlineStr">
        <is>
          <t>Star Building Materials, Winnipeg (web)</t>
        </is>
      </c>
      <c r="I7" s="21" t="inlineStr">
        <is>
          <t>2x2x5/8 in ceiling tile #2120 (Radar), carton of 16</t>
        </is>
      </c>
    </row>
    <row r="8" ht="13.5" customHeight="1">
      <c r="A8" s="20" t="n">
        <v>2</v>
      </c>
      <c r="B8" s="21" t="inlineStr">
        <is>
          <t>Main tee, 12 ft</t>
        </is>
      </c>
      <c r="C8" s="22" t="n">
        <v>205</v>
      </c>
      <c r="D8" s="23" t="inlineStr">
        <is>
          <t>pcs</t>
        </is>
      </c>
      <c r="E8" s="23" t="inlineStr"/>
      <c r="F8" s="24" t="n">
        <v>19.05</v>
      </c>
      <c r="G8" s="25">
        <f>IF(ISNUMBER(F8),C8*F8,0)</f>
        <v>3905.25</v>
      </c>
      <c r="H8" s="26" t="inlineStr">
        <is>
          <t>Star Building Materials, Winnipeg (web)</t>
        </is>
      </c>
      <c r="I8" s="21" t="inlineStr">
        <is>
          <t>DXL-24 main tee, 12 ft</t>
        </is>
      </c>
    </row>
    <row r="9" ht="13.5" customHeight="1">
      <c r="A9" s="20" t="n">
        <v>3</v>
      </c>
      <c r="B9" s="21" t="inlineStr">
        <is>
          <t>Cross tee, 4 ft</t>
        </is>
      </c>
      <c r="C9" s="22" t="n">
        <v>1230</v>
      </c>
      <c r="D9" s="23" t="inlineStr">
        <is>
          <t>pcs</t>
        </is>
      </c>
      <c r="E9" s="23" t="inlineStr"/>
      <c r="F9" s="24" t="n">
        <v>7.65</v>
      </c>
      <c r="G9" s="25">
        <f>IF(ISNUMBER(F9),C9*F9,0)</f>
        <v>9409.5</v>
      </c>
      <c r="H9" s="26" t="inlineStr">
        <is>
          <t>Star Building Materials, Winnipeg (web)</t>
        </is>
      </c>
      <c r="I9" s="21" t="inlineStr">
        <is>
          <t>Cross tee, 4 ft</t>
        </is>
      </c>
    </row>
    <row r="10" ht="13.5" customHeight="1">
      <c r="A10" s="20" t="n">
        <v>4</v>
      </c>
      <c r="B10" s="21" t="inlineStr">
        <is>
          <t>Cross tee, 2 ft</t>
        </is>
      </c>
      <c r="C10" s="22" t="n">
        <v>1230</v>
      </c>
      <c r="D10" s="23" t="inlineStr">
        <is>
          <t>pcs</t>
        </is>
      </c>
      <c r="E10" s="23" t="inlineStr"/>
      <c r="F10" s="24" t="n">
        <v>3.15</v>
      </c>
      <c r="G10" s="25">
        <f>IF(ISNUMBER(F10),C10*F10,0)</f>
        <v>3874.5</v>
      </c>
      <c r="H10" s="26" t="inlineStr">
        <is>
          <t>Star Building Materials, Winnipeg (web)</t>
        </is>
      </c>
      <c r="I10" s="21" t="inlineStr">
        <is>
          <t>Cross tee, 2 ft</t>
        </is>
      </c>
    </row>
    <row r="11" ht="13.5" customHeight="1">
      <c r="A11" s="20" t="n">
        <v>5</v>
      </c>
      <c r="B11" s="21" t="inlineStr">
        <is>
          <t>Wall angle, 12 ft</t>
        </is>
      </c>
      <c r="C11" s="22" t="n">
        <v>374</v>
      </c>
      <c r="D11" s="23" t="inlineStr">
        <is>
          <t>pcs</t>
        </is>
      </c>
      <c r="E11" s="23" t="inlineStr"/>
      <c r="F11" s="24" t="n">
        <v>15.9</v>
      </c>
      <c r="G11" s="25">
        <f>IF(ISNUMBER(F11),C11*F11,0)</f>
        <v>5946.6</v>
      </c>
      <c r="H11" s="26" t="inlineStr">
        <is>
          <t>Star Building Materials, Winnipeg (web)</t>
        </is>
      </c>
      <c r="I11" s="21" t="inlineStr">
        <is>
          <t>M7 wall moulding, 12 ft</t>
        </is>
      </c>
    </row>
    <row r="12">
      <c r="A12" s="27" t="n"/>
      <c r="B12" s="28" t="inlineStr">
        <is>
          <t>Acoustic ceilings total, priced lines</t>
        </is>
      </c>
      <c r="C12" s="27" t="n"/>
      <c r="D12" s="27" t="n"/>
      <c r="E12" s="27" t="n"/>
      <c r="F12" s="27" t="n"/>
      <c r="G12" s="29">
        <f>SUM(G7:G11)</f>
        <v>45311.85</v>
      </c>
      <c r="H12" s="27" t="n"/>
      <c r="I12" s="27" t="n"/>
    </row>
    <row r="13">
      <c r="B13" s="2" t="inlineStr">
        <is>
          <t>Lines still needing a price</t>
        </is>
      </c>
      <c r="G13" s="7">
        <f>COUNT(A7:A11)-COUNT(F7:F11)</f>
        <v>0</v>
      </c>
    </row>
  </sheetData>
  <conditionalFormatting sqref="F7:F11">
    <cfRule type="expression" priority="1" dxfId="0">
      <formula>AND(ISNUMBER($A7),NOT(ISNUMBER($F7)))</formula>
    </cfRule>
  </conditionalFormatting>
  <hyperlinks>
    <hyperlink xmlns:r="http://schemas.openxmlformats.org/officeDocument/2006/relationships" ref="H7" r:id="rId1"/>
    <hyperlink xmlns:r="http://schemas.openxmlformats.org/officeDocument/2006/relationships" ref="H8" r:id="rId2"/>
    <hyperlink xmlns:r="http://schemas.openxmlformats.org/officeDocument/2006/relationships" ref="H9" r:id="rId3"/>
    <hyperlink xmlns:r="http://schemas.openxmlformats.org/officeDocument/2006/relationships" ref="H10" r:id="rId4"/>
    <hyperlink xmlns:r="http://schemas.openxmlformats.org/officeDocument/2006/relationships" ref="H11" r:id="rId5"/>
  </hyperlinks>
  <pageMargins left="0.75" right="0.75" top="1" bottom="1" header="0.5" footer="0.5"/>
  <pageSetup orientation="landscape" paperSize="1" fitToHeight="0" fitToWidth="1"/>
</worksheet>
</file>

<file path=xl/worksheets/sheet7.xml><?xml version="1.0" encoding="utf-8"?>
<worksheet xmlns="http://schemas.openxmlformats.org/spreadsheetml/2006/main">
  <sheetPr>
    <outlinePr summaryBelow="1" summaryRight="1"/>
    <pageSetUpPr fitToPage="1"/>
  </sheetPr>
  <dimension ref="A1:I11"/>
  <sheetViews>
    <sheetView workbookViewId="0">
      <pane xSplit="2" ySplit="7" topLeftCell="C8" activePane="bottomRight" state="frozen"/>
      <selection pane="topRight"/>
      <selection pane="bottomLeft"/>
      <selection pane="bottomRight" activeCell="A1" sqref="A1"/>
    </sheetView>
  </sheetViews>
  <sheetFormatPr baseColWidth="8" defaultRowHeight="15"/>
  <cols>
    <col width="5" customWidth="1" min="1" max="1"/>
    <col width="56" customWidth="1" min="2" max="2"/>
    <col width="11" customWidth="1" min="3" max="3"/>
    <col width="19" customWidth="1" min="4" max="4"/>
    <col width="20" customWidth="1" min="5" max="5"/>
    <col width="12" customWidth="1" min="6" max="6"/>
    <col width="14" customWidth="1" min="7" max="7"/>
    <col width="34" customWidth="1" min="8" max="8"/>
    <col width="70" customWidth="1" min="9" max="9"/>
  </cols>
  <sheetData>
    <row r="1">
      <c r="A1" s="16" t="inlineStr">
        <is>
          <t>Paint</t>
        </is>
      </c>
    </row>
    <row r="2">
      <c r="A2" s="3" t="inlineStr">
        <is>
          <t>Tammi Home, Finlandia Village, 233 4th Ave, Sudbury ON. Takeoff and prices read 2026-10-23, CAD before tax.</t>
        </is>
      </c>
    </row>
    <row r="3">
      <c r="A3" s="3" t="inlineStr">
        <is>
          <t>A yellow price needs a supplier price: type one in and this tab and the Summary update. Quantities already run over, not under (see Notes).</t>
        </is>
      </c>
    </row>
    <row r="4">
      <c r="A4" s="17" t="inlineStr">
        <is>
          <t>Walls to paint: 10,904.9 m²</t>
        </is>
      </c>
    </row>
    <row r="5">
      <c r="A5" s="17" t="inlineStr">
        <is>
          <t>Ceilings to paint: 3,852.2 m²</t>
        </is>
      </c>
    </row>
    <row r="7">
      <c r="A7" s="18" t="inlineStr">
        <is>
          <t>#</t>
        </is>
      </c>
      <c r="B7" s="18" t="inlineStr">
        <is>
          <t>Item</t>
        </is>
      </c>
      <c r="C7" s="19" t="inlineStr">
        <is>
          <t>Order qty</t>
        </is>
      </c>
      <c r="D7" s="18" t="inlineStr">
        <is>
          <t>Unit</t>
        </is>
      </c>
      <c r="E7" s="18" t="inlineStr">
        <is>
          <t>Takeoff quantity</t>
        </is>
      </c>
      <c r="F7" s="19" t="inlineStr">
        <is>
          <t>Unit price</t>
        </is>
      </c>
      <c r="G7" s="19" t="inlineStr">
        <is>
          <t>Line total</t>
        </is>
      </c>
      <c r="H7" s="18" t="inlineStr">
        <is>
          <t>Price source</t>
        </is>
      </c>
      <c r="I7" s="18" t="inlineStr">
        <is>
          <t>Price note</t>
        </is>
      </c>
    </row>
    <row r="8" ht="40.5" customHeight="1">
      <c r="A8" s="20" t="n">
        <v>1</v>
      </c>
      <c r="B8" s="21" t="inlineStr">
        <is>
          <t>Drywall primer, 18.9 L pail (1 coat)</t>
        </is>
      </c>
      <c r="C8" s="22" t="n">
        <v>91</v>
      </c>
      <c r="D8" s="23" t="inlineStr">
        <is>
          <t>pails</t>
        </is>
      </c>
      <c r="E8" s="23" t="inlineStr">
        <is>
          <t>14,757.1 m²</t>
        </is>
      </c>
      <c r="F8" s="24" t="n">
        <v>207.4</v>
      </c>
      <c r="G8" s="25">
        <f>IF(ISNUMBER(F8),C8*F8,0)</f>
        <v>18873.4</v>
      </c>
      <c r="H8" s="23" t="inlineStr">
        <is>
          <t>Worked out: Southern Ontario price book</t>
        </is>
      </c>
      <c r="I8" s="21" t="inlineStr">
        <is>
          <t>5 gallons at the book's gallon of interior latex ($41.48): no pail price read; primer priced as paint; a contractor pail usually costs less</t>
        </is>
      </c>
    </row>
    <row r="9" ht="27" customHeight="1">
      <c r="A9" s="20" t="n">
        <v>2</v>
      </c>
      <c r="B9" s="21" t="inlineStr">
        <is>
          <t>Interior latex paint, 18.9 L pail (2 coats)</t>
        </is>
      </c>
      <c r="C9" s="22" t="n">
        <v>182</v>
      </c>
      <c r="D9" s="23" t="inlineStr">
        <is>
          <t>pails</t>
        </is>
      </c>
      <c r="E9" s="23" t="inlineStr">
        <is>
          <t>29,514.3 m² of coat</t>
        </is>
      </c>
      <c r="F9" s="24" t="n">
        <v>207.4</v>
      </c>
      <c r="G9" s="25">
        <f>IF(ISNUMBER(F9),C9*F9,0)</f>
        <v>37746.8</v>
      </c>
      <c r="H9" s="23" t="inlineStr">
        <is>
          <t>Worked out: Southern Ontario price book</t>
        </is>
      </c>
      <c r="I9" s="21" t="inlineStr">
        <is>
          <t>5 gallons at the book's gallon of interior latex ($41.48): no pail price read; a contractor pail usually costs less</t>
        </is>
      </c>
    </row>
    <row r="10">
      <c r="A10" s="27" t="n"/>
      <c r="B10" s="28" t="inlineStr">
        <is>
          <t>Paint total, priced lines</t>
        </is>
      </c>
      <c r="C10" s="27" t="n"/>
      <c r="D10" s="27" t="n"/>
      <c r="E10" s="27" t="n"/>
      <c r="F10" s="27" t="n"/>
      <c r="G10" s="29">
        <f>SUM(G8:G9)</f>
        <v>56620.200000000004</v>
      </c>
      <c r="H10" s="27" t="n"/>
      <c r="I10" s="27" t="n"/>
    </row>
    <row r="11">
      <c r="B11" s="2" t="inlineStr">
        <is>
          <t>Lines still needing a price</t>
        </is>
      </c>
      <c r="G11" s="7">
        <f>COUNT(A8:A9)-COUNT(F8:F9)</f>
        <v>0</v>
      </c>
    </row>
  </sheetData>
  <conditionalFormatting sqref="F8:F9">
    <cfRule type="expression" priority="1" dxfId="0">
      <formula>AND(ISNUMBER($A8),NOT(ISNUMBER($F8)))</formula>
    </cfRule>
  </conditionalFormatting>
  <pageMargins left="0.75" right="0.75" top="1" bottom="1" header="0.5" footer="0.5"/>
  <pageSetup orientation="landscape" paperSize="1" fitToHeight="0" fitToWidth="1"/>
</worksheet>
</file>

<file path=xl/worksheets/sheet8.xml><?xml version="1.0" encoding="utf-8"?>
<worksheet xmlns="http://schemas.openxmlformats.org/spreadsheetml/2006/main">
  <sheetPr>
    <outlinePr summaryBelow="1" summaryRight="1"/>
    <pageSetUpPr fitToPage="1"/>
  </sheetPr>
  <dimension ref="A1:I8"/>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56" customWidth="1" min="2" max="2"/>
    <col width="11" customWidth="1" min="3" max="3"/>
    <col width="19" customWidth="1" min="4" max="4"/>
    <col width="20" customWidth="1" min="5" max="5"/>
    <col width="12" customWidth="1" min="6" max="6"/>
    <col width="14" customWidth="1" min="7" max="7"/>
    <col width="34" customWidth="1" min="8" max="8"/>
    <col width="70" customWidth="1" min="9" max="9"/>
  </cols>
  <sheetData>
    <row r="1">
      <c r="A1" s="16" t="inlineStr">
        <is>
          <t>Firestopping</t>
        </is>
      </c>
    </row>
    <row r="2">
      <c r="A2" s="3" t="inlineStr">
        <is>
          <t>Tammi Home, Finlandia Village, 233 4th Ave, Sudbury ON. Takeoff and prices read 2026-10-23, CAD before tax.</t>
        </is>
      </c>
    </row>
    <row r="3">
      <c r="A3" s="3" t="inlineStr">
        <is>
          <t>A yellow price needs a supplier price: type one in and this tab and the Summary update. Quantities already run over, not under (see Notes).</t>
        </is>
      </c>
    </row>
    <row r="5">
      <c r="A5" s="18" t="inlineStr">
        <is>
          <t>#</t>
        </is>
      </c>
      <c r="B5" s="18" t="inlineStr">
        <is>
          <t>Item</t>
        </is>
      </c>
      <c r="C5" s="19" t="inlineStr">
        <is>
          <t>Order qty</t>
        </is>
      </c>
      <c r="D5" s="18" t="inlineStr">
        <is>
          <t>Unit</t>
        </is>
      </c>
      <c r="E5" s="18" t="inlineStr">
        <is>
          <t>Takeoff quantity</t>
        </is>
      </c>
      <c r="F5" s="19" t="inlineStr">
        <is>
          <t>Unit price</t>
        </is>
      </c>
      <c r="G5" s="19" t="inlineStr">
        <is>
          <t>Line total</t>
        </is>
      </c>
      <c r="H5" s="18" t="inlineStr">
        <is>
          <t>Price source</t>
        </is>
      </c>
      <c r="I5" s="18" t="inlineStr">
        <is>
          <t>Price note</t>
        </is>
      </c>
    </row>
    <row r="6" ht="13.5" customHeight="1">
      <c r="A6" s="20" t="n">
        <v>1</v>
      </c>
      <c r="B6" s="21" t="inlineStr">
        <is>
          <t>Firestop sealant at the head of rated walls</t>
        </is>
      </c>
      <c r="C6" s="22" t="n">
        <v>1208</v>
      </c>
      <c r="D6" s="23" t="inlineStr">
        <is>
          <t>tubes of 300 mL</t>
        </is>
      </c>
      <c r="E6" s="23" t="inlineStr">
        <is>
          <t>1,132 m of joint</t>
        </is>
      </c>
      <c r="F6" s="24" t="n"/>
      <c r="G6" s="25">
        <f>IF(ISNUMBER(F6),C6*F6,0)</f>
        <v>0</v>
      </c>
    </row>
    <row r="7">
      <c r="A7" s="27" t="n"/>
      <c r="B7" s="28" t="inlineStr">
        <is>
          <t>Firestopping total, priced lines</t>
        </is>
      </c>
      <c r="C7" s="27" t="n"/>
      <c r="D7" s="27" t="n"/>
      <c r="E7" s="27" t="n"/>
      <c r="F7" s="27" t="n"/>
      <c r="G7" s="29">
        <f>SUM(G6:G6)</f>
        <v>0.0</v>
      </c>
      <c r="H7" s="27" t="n"/>
      <c r="I7" s="27" t="n"/>
    </row>
    <row r="8">
      <c r="B8" s="2" t="inlineStr">
        <is>
          <t>Lines still needing a price</t>
        </is>
      </c>
      <c r="G8" s="7">
        <f>COUNT(A6:A6)-COUNT(F6:F6)</f>
        <v>1</v>
      </c>
    </row>
  </sheetData>
  <conditionalFormatting sqref="F6">
    <cfRule type="expression" priority="1" dxfId="0">
      <formula>AND(ISNUMBER($A6),NOT(ISNUMBER($F6)))</formula>
    </cfRule>
  </conditionalFormatting>
  <pageMargins left="0.75" right="0.75" top="1" bottom="1" header="0.5" footer="0.5"/>
  <pageSetup orientation="landscape" paperSize="1" fitToHeight="0" fitToWidth="1"/>
</worksheet>
</file>

<file path=xl/worksheets/sheet9.xml><?xml version="1.0" encoding="utf-8"?>
<worksheet xmlns="http://schemas.openxmlformats.org/spreadsheetml/2006/main">
  <sheetPr>
    <outlinePr summaryBelow="1" summaryRight="1"/>
    <pageSetUpPr fitToPage="1"/>
  </sheetPr>
  <dimension ref="A1:I10"/>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56" customWidth="1" min="2" max="2"/>
    <col width="11" customWidth="1" min="3" max="3"/>
    <col width="19" customWidth="1" min="4" max="4"/>
    <col width="20" customWidth="1" min="5" max="5"/>
    <col width="12" customWidth="1" min="6" max="6"/>
    <col width="14" customWidth="1" min="7" max="7"/>
    <col width="34" customWidth="1" min="8" max="8"/>
    <col width="70" customWidth="1" min="9" max="9"/>
  </cols>
  <sheetData>
    <row r="1">
      <c r="A1" s="16" t="inlineStr">
        <is>
          <t>Wood</t>
        </is>
      </c>
    </row>
    <row r="2">
      <c r="A2" s="3" t="inlineStr">
        <is>
          <t>Tammi Home, Finlandia Village, 233 4th Ave, Sudbury ON. Takeoff and prices read 2026-10-23, CAD before tax.</t>
        </is>
      </c>
    </row>
    <row r="3">
      <c r="A3" s="3" t="inlineStr">
        <is>
          <t>A yellow price needs a supplier price: type one in and this tab and the Summary update. Quantities already run over, not under (see Notes).</t>
        </is>
      </c>
    </row>
    <row r="5">
      <c r="A5" s="18" t="inlineStr">
        <is>
          <t>#</t>
        </is>
      </c>
      <c r="B5" s="18" t="inlineStr">
        <is>
          <t>Item</t>
        </is>
      </c>
      <c r="C5" s="19" t="inlineStr">
        <is>
          <t>Order qty</t>
        </is>
      </c>
      <c r="D5" s="18" t="inlineStr">
        <is>
          <t>Unit</t>
        </is>
      </c>
      <c r="E5" s="18" t="inlineStr">
        <is>
          <t>Takeoff quantity</t>
        </is>
      </c>
      <c r="F5" s="19" t="inlineStr">
        <is>
          <t>Unit price</t>
        </is>
      </c>
      <c r="G5" s="19" t="inlineStr">
        <is>
          <t>Line total</t>
        </is>
      </c>
      <c r="H5" s="18" t="inlineStr">
        <is>
          <t>Price source</t>
        </is>
      </c>
      <c r="I5" s="18" t="inlineStr">
        <is>
          <t>Price note</t>
        </is>
      </c>
    </row>
    <row r="6" ht="27" customHeight="1">
      <c r="A6" s="20" t="n">
        <v>1</v>
      </c>
      <c r="B6" s="21" t="inlineStr">
        <is>
          <t>3/4 in (19 mm) exterior plywood roof sheathing, 4x8 (roof type R05)</t>
        </is>
      </c>
      <c r="C6" s="22" t="n">
        <v>545</v>
      </c>
      <c r="D6" s="23" t="inlineStr">
        <is>
          <t>sheets</t>
        </is>
      </c>
      <c r="E6" s="23" t="inlineStr"/>
      <c r="F6" s="24" t="n">
        <v>68.31999999999999</v>
      </c>
      <c r="G6" s="25">
        <f>IF(ISNUMBER(F6),C6*F6,0)</f>
        <v>37234.399999999994</v>
      </c>
      <c r="H6" s="26" t="inlineStr">
        <is>
          <t>RONA+ Hamilton, Barton (shelf)</t>
        </is>
      </c>
      <c r="I6" s="21" t="inlineStr">
        <is>
          <t>T&amp;G spruce plywood 3/4 in 4x8, in stock (square-edge sheathing grade may cost less)</t>
        </is>
      </c>
    </row>
    <row r="7" ht="27" customHeight="1">
      <c r="A7" s="20" t="n">
        <v>2</v>
      </c>
      <c r="B7" s="21" t="inlineStr">
        <is>
          <t>Self-drilling wood-to-steel screws, plywood to the steel deck</t>
        </is>
      </c>
      <c r="C7" s="22" t="n">
        <v>18</v>
      </c>
      <c r="D7" s="23" t="inlineStr">
        <is>
          <t>boxes of 1,000</t>
        </is>
      </c>
      <c r="E7" s="23" t="inlineStr">
        <is>
          <t>17,985 screws</t>
        </is>
      </c>
      <c r="F7" s="24" t="n"/>
      <c r="G7" s="25">
        <f>IF(ISNUMBER(F7),C7*F7,0)</f>
        <v>0</v>
      </c>
    </row>
    <row r="8" ht="13.5" customHeight="1">
      <c r="A8" s="20" t="n">
        <v>3</v>
      </c>
      <c r="B8" s="21" t="inlineStr">
        <is>
          <t>1x8 tongue-and-groove wood panel ceilings</t>
        </is>
      </c>
      <c r="C8" s="30" t="n">
        <v>199.5</v>
      </c>
      <c r="D8" s="23" t="inlineStr">
        <is>
          <t>m²</t>
        </is>
      </c>
      <c r="E8" s="23" t="inlineStr"/>
      <c r="F8" s="24" t="n"/>
      <c r="G8" s="25">
        <f>IF(ISNUMBER(F8),C8*F8,0)</f>
        <v>0</v>
      </c>
    </row>
    <row r="9">
      <c r="A9" s="27" t="n"/>
      <c r="B9" s="28" t="inlineStr">
        <is>
          <t>Wood total, priced lines</t>
        </is>
      </c>
      <c r="C9" s="27" t="n"/>
      <c r="D9" s="27" t="n"/>
      <c r="E9" s="27" t="n"/>
      <c r="F9" s="27" t="n"/>
      <c r="G9" s="29">
        <f>SUM(G6:G8)</f>
        <v>37234.399999999994</v>
      </c>
      <c r="H9" s="27" t="n"/>
      <c r="I9" s="27" t="n"/>
    </row>
    <row r="10">
      <c r="B10" s="2" t="inlineStr">
        <is>
          <t>Lines still needing a price</t>
        </is>
      </c>
      <c r="G10" s="7">
        <f>COUNT(A6:A8)-COUNT(F6:F8)</f>
        <v>2</v>
      </c>
    </row>
  </sheetData>
  <conditionalFormatting sqref="F6:F8">
    <cfRule type="expression" priority="1" dxfId="0">
      <formula>AND(ISNUMBER($A6),NOT(ISNUMBER($F6)))</formula>
    </cfRule>
  </conditionalFormatting>
  <hyperlinks>
    <hyperlink xmlns:r="http://schemas.openxmlformats.org/officeDocument/2006/relationships" ref="H6" r:id="rId1"/>
  </hyperlinks>
  <pageMargins left="0.75" right="0.75" top="1" bottom="1" header="0.5" footer="0.5"/>
  <pageSetup orientation="landscape" paperSize="1" fitToHeight="0" fitToWidth="1"/>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5" customWidth="1" min="1" max="1"/>
    <col width="56" customWidth="1" min="2" max="2"/>
    <col width="11" customWidth="1" min="3" max="3"/>
    <col width="19" customWidth="1" min="4" max="4"/>
    <col width="20" customWidth="1" min="5" max="5"/>
    <col width="12" customWidth="1" min="6" max="6"/>
    <col width="14" customWidth="1" min="7" max="7"/>
    <col width="34" customWidth="1" min="8" max="8"/>
    <col width="70" customWidth="1" min="9" max="9"/>
  </cols>
  <sheetData>
    <row r="1">
      <c r="A1" s="16" t="inlineStr">
        <is>
          <t>Roofing</t>
        </is>
      </c>
    </row>
    <row r="2">
      <c r="A2" s="3" t="inlineStr">
        <is>
          <t>Tammi Home, Finlandia Village, 233 4th Ave, Sudbury ON. Takeoff and prices read 2026-10-23, CAD before tax.</t>
        </is>
      </c>
    </row>
    <row r="3">
      <c r="A3" s="3" t="inlineStr">
        <is>
          <t>A yellow price needs a supplier price: type one in and this tab and the Summary update. Quantities already run over, not under (see Notes).</t>
        </is>
      </c>
    </row>
    <row r="4">
      <c r="A4" s="17" t="inlineStr">
        <is>
          <t>Pitched roof surface (R05: shingles on plywood): 1,472.9 m²</t>
        </is>
      </c>
    </row>
    <row r="6">
      <c r="A6" s="18" t="inlineStr">
        <is>
          <t>#</t>
        </is>
      </c>
      <c r="B6" s="18" t="inlineStr">
        <is>
          <t>Item</t>
        </is>
      </c>
      <c r="C6" s="19" t="inlineStr">
        <is>
          <t>Order qty</t>
        </is>
      </c>
      <c r="D6" s="18" t="inlineStr">
        <is>
          <t>Unit</t>
        </is>
      </c>
      <c r="E6" s="18" t="inlineStr">
        <is>
          <t>Takeoff quantity</t>
        </is>
      </c>
      <c r="F6" s="19" t="inlineStr">
        <is>
          <t>Unit price</t>
        </is>
      </c>
      <c r="G6" s="19" t="inlineStr">
        <is>
          <t>Line total</t>
        </is>
      </c>
      <c r="H6" s="18" t="inlineStr">
        <is>
          <t>Price source</t>
        </is>
      </c>
      <c r="I6" s="18" t="inlineStr">
        <is>
          <t>Price note</t>
        </is>
      </c>
    </row>
    <row r="7" ht="13.5" customHeight="1">
      <c r="A7" s="20" t="n">
        <v>1</v>
      </c>
      <c r="B7" s="21" t="inlineStr">
        <is>
          <t>Asphalt shingles (laminated), bundle of 33.3 sq ft</t>
        </is>
      </c>
      <c r="C7" s="22" t="n">
        <v>547</v>
      </c>
      <c r="D7" s="23" t="inlineStr">
        <is>
          <t>bundles</t>
        </is>
      </c>
      <c r="E7" s="23" t="inlineStr"/>
      <c r="F7" s="24" t="n">
        <v>41.99</v>
      </c>
      <c r="G7" s="25">
        <f>IF(ISNUMBER(F7),C7*F7,0)</f>
        <v>22968.530000000002</v>
      </c>
      <c r="H7" s="23" t="inlineStr">
        <is>
          <t>RONA+ Hamilton, Barton (shelf)</t>
        </is>
      </c>
      <c r="I7" s="21" t="inlineStr">
        <is>
          <t>IKO Cambridge, 33.3 sq ft a bundle, in stock</t>
        </is>
      </c>
    </row>
    <row r="8" ht="27" customHeight="1">
      <c r="A8" s="20" t="n">
        <v>2</v>
      </c>
      <c r="B8" s="21" t="inlineStr">
        <is>
          <t>Synthetic roof underlayment</t>
        </is>
      </c>
      <c r="C8" s="22" t="n">
        <v>15</v>
      </c>
      <c r="D8" s="23" t="inlineStr">
        <is>
          <t>rolls of 1,000 sq ft</t>
        </is>
      </c>
      <c r="E8" s="23" t="inlineStr">
        <is>
          <t>13,746 sq ft</t>
        </is>
      </c>
      <c r="F8" s="24" t="n">
        <v>149.99</v>
      </c>
      <c r="G8" s="25">
        <f>IF(ISNUMBER(F8),C8*F8,0)</f>
        <v>2249.8500000000004</v>
      </c>
      <c r="H8" s="23" t="inlineStr">
        <is>
          <t>RONA+ Hamilton, Barton (shelf)</t>
        </is>
      </c>
      <c r="I8" s="21" t="inlineStr">
        <is>
          <t>BP Suredeck synthetic, 4 x 250 ft (1,000 sq ft), regular price (on sale at $90 the day it was read)</t>
        </is>
      </c>
    </row>
    <row r="9" ht="13.5" customHeight="1">
      <c r="A9" s="20" t="n">
        <v>3</v>
      </c>
      <c r="B9" s="21" t="inlineStr">
        <is>
          <t>Ice and water protector, 36 in wide</t>
        </is>
      </c>
      <c r="C9" s="22" t="n">
        <v>15</v>
      </c>
      <c r="D9" s="23" t="inlineStr">
        <is>
          <t>rolls of 65 ft</t>
        </is>
      </c>
      <c r="E9" s="23" t="inlineStr">
        <is>
          <t>910 ft</t>
        </is>
      </c>
      <c r="F9" s="24" t="n">
        <v>79.98999999999999</v>
      </c>
      <c r="G9" s="25">
        <f>IF(ISNUMBER(F9),C9*F9,0)</f>
        <v>1199.85</v>
      </c>
      <c r="H9" s="23" t="inlineStr">
        <is>
          <t>RONA+ Hamilton, Barton (shelf)</t>
        </is>
      </c>
      <c r="I9" s="21" t="inlineStr">
        <is>
          <t>IKO StormShield, 36 in x 65 ft</t>
        </is>
      </c>
    </row>
    <row r="10" ht="27" customHeight="1">
      <c r="A10" s="20" t="n">
        <v>4</v>
      </c>
      <c r="B10" s="21" t="inlineStr">
        <is>
          <t>Drip edge, 10 ft</t>
        </is>
      </c>
      <c r="C10" s="22" t="n">
        <v>80</v>
      </c>
      <c r="D10" s="23" t="inlineStr">
        <is>
          <t>pcs</t>
        </is>
      </c>
      <c r="E10" s="23" t="inlineStr">
        <is>
          <t>791 ft</t>
        </is>
      </c>
      <c r="F10" s="24" t="n">
        <v>10.85</v>
      </c>
      <c r="G10" s="25">
        <f>IF(ISNUMBER(F10),C10*F10,0)</f>
        <v>868.0</v>
      </c>
      <c r="H10" s="23" t="inlineStr">
        <is>
          <t>Southern Ontario price book</t>
        </is>
      </c>
      <c r="I10" s="21" t="inlineStr">
        <is>
          <t>Drip edge 10 ft: the book's mean of RONA $7.63 and Home Depot $14.06 (sources disagree)</t>
        </is>
      </c>
    </row>
    <row r="11" ht="27" customHeight="1">
      <c r="A11" s="20" t="n">
        <v>5</v>
      </c>
      <c r="B11" s="21" t="inlineStr">
        <is>
          <t>Hip and ridge cap shingles</t>
        </is>
      </c>
      <c r="C11" s="22" t="n">
        <v>32</v>
      </c>
      <c r="D11" s="23" t="inlineStr">
        <is>
          <t>bundles of 20 ft</t>
        </is>
      </c>
      <c r="E11" s="23" t="inlineStr">
        <is>
          <t>629 ft</t>
        </is>
      </c>
      <c r="F11" s="24" t="n">
        <v>59.75</v>
      </c>
      <c r="G11" s="25">
        <f>IF(ISNUMBER(F11),C11*F11,0)</f>
        <v>1912.0</v>
      </c>
      <c r="H11" s="23" t="inlineStr">
        <is>
          <t>Southern Ontario price book</t>
        </is>
      </c>
      <c r="I11" s="21" t="inlineStr">
        <is>
          <t>GAF Timbertex hip and ridge, 20 lin ft a bundle (Home Depot Hamilton shelf)</t>
        </is>
      </c>
    </row>
    <row r="12" ht="13.5" customHeight="1">
      <c r="A12" s="20" t="n">
        <v>6</v>
      </c>
      <c r="B12" s="21" t="inlineStr">
        <is>
          <t>Starter strip shingles</t>
        </is>
      </c>
      <c r="C12" s="22" t="n">
        <v>7</v>
      </c>
      <c r="D12" s="23" t="inlineStr">
        <is>
          <t>bundles</t>
        </is>
      </c>
      <c r="E12" s="23" t="inlineStr">
        <is>
          <t>791 ft</t>
        </is>
      </c>
      <c r="F12" s="24" t="n"/>
      <c r="G12" s="25">
        <f>IF(ISNUMBER(F12),C12*F12,0)</f>
        <v>0</v>
      </c>
    </row>
    <row r="13" ht="27" customHeight="1">
      <c r="A13" s="20" t="n">
        <v>7</v>
      </c>
      <c r="B13" s="21" t="inlineStr">
        <is>
          <t>Roofing nails, galvanized (length to suit 19 mm plywood on steel deck)</t>
        </is>
      </c>
      <c r="C13" s="22" t="n">
        <v>6</v>
      </c>
      <c r="D13" s="23" t="inlineStr">
        <is>
          <t>coil boxes of 7,200</t>
        </is>
      </c>
      <c r="E13" s="23" t="inlineStr">
        <is>
          <t>41,307 nails</t>
        </is>
      </c>
      <c r="F13" s="24" t="n">
        <v>26.99</v>
      </c>
      <c r="G13" s="25">
        <f>IF(ISNUMBER(F13),C13*F13,0)</f>
        <v>161.94</v>
      </c>
      <c r="H13" s="23" t="inlineStr">
        <is>
          <t>Southern Ontario price book</t>
        </is>
      </c>
      <c r="I13" s="21" t="inlineStr">
        <is>
          <t>1-1/4 in galvanized coil roofing nails, 7,200 (Home Hardware, a source row in the book)</t>
        </is>
      </c>
    </row>
    <row r="14">
      <c r="A14" s="27" t="n"/>
      <c r="B14" s="28" t="inlineStr">
        <is>
          <t>Roofing total, priced lines</t>
        </is>
      </c>
      <c r="C14" s="27" t="n"/>
      <c r="D14" s="27" t="n"/>
      <c r="E14" s="27" t="n"/>
      <c r="F14" s="27" t="n"/>
      <c r="G14" s="29">
        <f>SUM(G7:G13)</f>
        <v>29360.170000000002</v>
      </c>
      <c r="H14" s="27" t="n"/>
      <c r="I14" s="27" t="n"/>
    </row>
    <row r="15">
      <c r="B15" s="2" t="inlineStr">
        <is>
          <t>Lines still needing a price</t>
        </is>
      </c>
      <c r="G15" s="7">
        <f>COUNT(A7:A13)-COUNT(F7:F13)</f>
        <v>1</v>
      </c>
    </row>
  </sheetData>
  <conditionalFormatting sqref="F7:F13">
    <cfRule type="expression" priority="1" dxfId="0">
      <formula>AND(ISNUMBER($A7),NOT(ISNUMBER($F7)))</formula>
    </cfRule>
  </conditionalFormatting>
  <pageMargins left="0.75" right="0.75" top="1" bottom="1" header="0.5" footer="0.5"/>
  <pageSetup orientation="landscape" paperSize="1" fitToHeight="0" fitToWidth="1"/>
</worksheet>
</file>

<file path=xl/worksheets/sheet11.xml><?xml version="1.0" encoding="utf-8"?>
<worksheet xmlns="http://schemas.openxmlformats.org/spreadsheetml/2006/main">
  <sheetPr>
    <outlinePr summaryBelow="1" summaryRight="1"/>
    <pageSetUpPr fitToPage="1"/>
  </sheetPr>
  <dimension ref="A1:I41"/>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5" customWidth="1" min="1" max="1"/>
    <col width="56" customWidth="1" min="2" max="2"/>
    <col width="11" customWidth="1" min="3" max="3"/>
    <col width="19" customWidth="1" min="4" max="4"/>
    <col width="20" customWidth="1" min="5" max="5"/>
    <col width="12" customWidth="1" min="6" max="6"/>
    <col width="14" customWidth="1" min="7" max="7"/>
    <col width="34" customWidth="1" min="8" max="8"/>
    <col width="70" customWidth="1" min="9" max="9"/>
  </cols>
  <sheetData>
    <row r="1">
      <c r="A1" s="16" t="inlineStr">
        <is>
          <t>Electrical</t>
        </is>
      </c>
    </row>
    <row r="2">
      <c r="A2" s="3" t="inlineStr">
        <is>
          <t>Tammi Home, Finlandia Village, 233 4th Ave, Sudbury ON. Takeoff and prices read 2026-10-23, CAD before tax.</t>
        </is>
      </c>
    </row>
    <row r="3">
      <c r="A3" s="3" t="inlineStr">
        <is>
          <t>A yellow price needs a supplier price: type one in and this tab and the Summary update. Quantities already run over, not under (see Notes).</t>
        </is>
      </c>
    </row>
    <row r="4">
      <c r="A4" s="17" t="inlineStr">
        <is>
          <t>Counted from the symbols on the reflected ceiling plans (A700 to A703). The electrical drawings are not in this set, so fixture types, wire, conduit, panels and receptacles are not counted, and nothing here is priced yet.</t>
        </is>
      </c>
    </row>
    <row r="6">
      <c r="A6" s="18" t="inlineStr">
        <is>
          <t>#</t>
        </is>
      </c>
      <c r="B6" s="18" t="inlineStr">
        <is>
          <t>Item</t>
        </is>
      </c>
      <c r="C6" s="19" t="inlineStr">
        <is>
          <t>Order qty</t>
        </is>
      </c>
      <c r="D6" s="18" t="inlineStr">
        <is>
          <t>Unit</t>
        </is>
      </c>
      <c r="E6" s="18" t="inlineStr">
        <is>
          <t>Takeoff quantity</t>
        </is>
      </c>
      <c r="F6" s="19" t="inlineStr">
        <is>
          <t>Unit price</t>
        </is>
      </c>
      <c r="G6" s="19" t="inlineStr">
        <is>
          <t>Line total</t>
        </is>
      </c>
      <c r="H6" s="18" t="inlineStr">
        <is>
          <t>Price source</t>
        </is>
      </c>
      <c r="I6" s="18" t="inlineStr">
        <is>
          <t>Price note</t>
        </is>
      </c>
    </row>
    <row r="7">
      <c r="A7" s="31" t="n"/>
      <c r="B7" s="31" t="inlineStr">
        <is>
          <t>Lighting</t>
        </is>
      </c>
      <c r="C7" s="31" t="n"/>
      <c r="D7" s="31" t="n"/>
      <c r="E7" s="31" t="n"/>
      <c r="F7" s="31" t="n"/>
      <c r="G7" s="31" t="n"/>
      <c r="H7" s="31" t="n"/>
      <c r="I7" s="31" t="n"/>
    </row>
    <row r="8" ht="13.5" customHeight="1">
      <c r="A8" s="20" t="n">
        <v>1</v>
      </c>
      <c r="B8" s="21" t="inlineStr">
        <is>
          <t>2 ft linear fixture (wall or vanity)</t>
        </is>
      </c>
      <c r="C8" s="22" t="n">
        <v>58</v>
      </c>
      <c r="D8" s="23" t="inlineStr">
        <is>
          <t>each</t>
        </is>
      </c>
      <c r="E8" s="23" t="inlineStr"/>
      <c r="F8" s="24" t="n"/>
      <c r="G8" s="25">
        <f>IF(ISNUMBER(F8),C8*F8,0)</f>
        <v>0</v>
      </c>
    </row>
    <row r="9" ht="13.5" customHeight="1">
      <c r="A9" s="20" t="n">
        <v>2</v>
      </c>
      <c r="B9" s="21" t="inlineStr">
        <is>
          <t>2x2 recessed panel (hatched symbol)</t>
        </is>
      </c>
      <c r="C9" s="22" t="n">
        <v>73</v>
      </c>
      <c r="D9" s="23" t="inlineStr">
        <is>
          <t>each</t>
        </is>
      </c>
      <c r="E9" s="23" t="inlineStr"/>
      <c r="F9" s="24" t="n"/>
      <c r="G9" s="25">
        <f>IF(ISNUMBER(F9),C9*F9,0)</f>
        <v>0</v>
      </c>
    </row>
    <row r="10" ht="13.5" customHeight="1">
      <c r="A10" s="20" t="n">
        <v>3</v>
      </c>
      <c r="B10" s="21" t="inlineStr">
        <is>
          <t>2x2 recessed panel</t>
        </is>
      </c>
      <c r="C10" s="22" t="n">
        <v>98</v>
      </c>
      <c r="D10" s="23" t="inlineStr">
        <is>
          <t>each</t>
        </is>
      </c>
      <c r="E10" s="23" t="inlineStr"/>
      <c r="F10" s="24" t="n"/>
      <c r="G10" s="25">
        <f>IF(ISNUMBER(F10),C10*F10,0)</f>
        <v>0</v>
      </c>
    </row>
    <row r="11" ht="13.5" customHeight="1">
      <c r="A11" s="20" t="n">
        <v>4</v>
      </c>
      <c r="B11" s="21" t="inlineStr">
        <is>
          <t>2x4 recessed panel (hatched symbol)</t>
        </is>
      </c>
      <c r="C11" s="22" t="n">
        <v>6</v>
      </c>
      <c r="D11" s="23" t="inlineStr">
        <is>
          <t>each</t>
        </is>
      </c>
      <c r="E11" s="23" t="inlineStr"/>
      <c r="F11" s="24" t="n"/>
      <c r="G11" s="25">
        <f>IF(ISNUMBER(F11),C11*F11,0)</f>
        <v>0</v>
      </c>
    </row>
    <row r="12" ht="13.5" customHeight="1">
      <c r="A12" s="20" t="n">
        <v>5</v>
      </c>
      <c r="B12" s="21" t="inlineStr">
        <is>
          <t>2x4 recessed panel</t>
        </is>
      </c>
      <c r="C12" s="22" t="n">
        <v>6</v>
      </c>
      <c r="D12" s="23" t="inlineStr">
        <is>
          <t>each</t>
        </is>
      </c>
      <c r="E12" s="23" t="inlineStr"/>
      <c r="F12" s="24" t="n"/>
      <c r="G12" s="25">
        <f>IF(ISNUMBER(F12),C12*F12,0)</f>
        <v>0</v>
      </c>
    </row>
    <row r="13" ht="13.5" customHeight="1">
      <c r="A13" s="20" t="n">
        <v>6</v>
      </c>
      <c r="B13" s="21" t="inlineStr">
        <is>
          <t>4 ft linear fixture</t>
        </is>
      </c>
      <c r="C13" s="22" t="n">
        <v>50</v>
      </c>
      <c r="D13" s="23" t="inlineStr">
        <is>
          <t>each</t>
        </is>
      </c>
      <c r="E13" s="23" t="inlineStr"/>
      <c r="F13" s="24" t="n"/>
      <c r="G13" s="25">
        <f>IF(ISNUMBER(F13),C13*F13,0)</f>
        <v>0</v>
      </c>
    </row>
    <row r="14" ht="13.5" customHeight="1">
      <c r="A14" s="20" t="n">
        <v>7</v>
      </c>
      <c r="B14" s="21" t="inlineStr">
        <is>
          <t>Large round fixture or pendant (500 to 900 mm)</t>
        </is>
      </c>
      <c r="C14" s="22" t="n">
        <v>25</v>
      </c>
      <c r="D14" s="23" t="inlineStr">
        <is>
          <t>each</t>
        </is>
      </c>
      <c r="E14" s="23" t="inlineStr"/>
      <c r="F14" s="24" t="n"/>
      <c r="G14" s="25">
        <f>IF(ISNUMBER(F14),C14*F14,0)</f>
        <v>0</v>
      </c>
    </row>
    <row r="15" ht="13.5" customHeight="1">
      <c r="A15" s="20" t="n">
        <v>8</v>
      </c>
      <c r="B15" s="21" t="inlineStr">
        <is>
          <t>Linear pendant, about 2.4 m long</t>
        </is>
      </c>
      <c r="C15" s="22" t="n">
        <v>7</v>
      </c>
      <c r="D15" s="23" t="inlineStr">
        <is>
          <t>each</t>
        </is>
      </c>
      <c r="E15" s="23" t="inlineStr"/>
      <c r="F15" s="24" t="n"/>
      <c r="G15" s="25">
        <f>IF(ISNUMBER(F15),C15*F15,0)</f>
        <v>0</v>
      </c>
    </row>
    <row r="16" ht="13.5" customHeight="1">
      <c r="A16" s="20" t="n">
        <v>9</v>
      </c>
      <c r="B16" s="21" t="inlineStr">
        <is>
          <t>Linear strip light (under-cabinet or closet)</t>
        </is>
      </c>
      <c r="C16" s="22" t="n">
        <v>105</v>
      </c>
      <c r="D16" s="23" t="inlineStr">
        <is>
          <t>m</t>
        </is>
      </c>
      <c r="E16" s="23" t="inlineStr"/>
      <c r="F16" s="24" t="n"/>
      <c r="G16" s="25">
        <f>IF(ISNUMBER(F16),C16*F16,0)</f>
        <v>0</v>
      </c>
    </row>
    <row r="17" ht="13.5" customHeight="1">
      <c r="A17" s="20" t="n">
        <v>10</v>
      </c>
      <c r="B17" s="21" t="inlineStr">
        <is>
          <t>Pot light in the suites (cross symbol)</t>
        </is>
      </c>
      <c r="C17" s="22" t="n">
        <v>680</v>
      </c>
      <c r="D17" s="23" t="inlineStr">
        <is>
          <t>each</t>
        </is>
      </c>
      <c r="E17" s="23" t="inlineStr"/>
      <c r="F17" s="24" t="n"/>
      <c r="G17" s="25">
        <f>IF(ISNUMBER(F17),C17*F17,0)</f>
        <v>0</v>
      </c>
    </row>
    <row r="18" ht="13.5" customHeight="1">
      <c r="A18" s="20" t="n">
        <v>11</v>
      </c>
      <c r="B18" s="21" t="inlineStr">
        <is>
          <t>Round downlight (hatched circle)</t>
        </is>
      </c>
      <c r="C18" s="22" t="n">
        <v>299</v>
      </c>
      <c r="D18" s="23" t="inlineStr">
        <is>
          <t>each</t>
        </is>
      </c>
      <c r="E18" s="23" t="inlineStr"/>
      <c r="F18" s="24" t="n"/>
      <c r="G18" s="25">
        <f>IF(ISNUMBER(F18),C18*F18,0)</f>
        <v>0</v>
      </c>
    </row>
    <row r="19" ht="13.5" customHeight="1">
      <c r="A19" s="20" t="n">
        <v>12</v>
      </c>
      <c r="B19" s="21" t="inlineStr">
        <is>
          <t>Round downlight (open circle)</t>
        </is>
      </c>
      <c r="C19" s="22" t="n">
        <v>174</v>
      </c>
      <c r="D19" s="23" t="inlineStr">
        <is>
          <t>each</t>
        </is>
      </c>
      <c r="E19" s="23" t="inlineStr"/>
      <c r="F19" s="24" t="n"/>
      <c r="G19" s="25">
        <f>IF(ISNUMBER(F19),C19*F19,0)</f>
        <v>0</v>
      </c>
    </row>
    <row r="20" ht="13.5" customHeight="1">
      <c r="A20" s="20" t="n">
        <v>13</v>
      </c>
      <c r="B20" s="21" t="inlineStr">
        <is>
          <t>Small fixture at the shower or vanity (suites)</t>
        </is>
      </c>
      <c r="C20" s="22" t="n">
        <v>40</v>
      </c>
      <c r="D20" s="23" t="inlineStr">
        <is>
          <t>each</t>
        </is>
      </c>
      <c r="E20" s="23" t="inlineStr"/>
      <c r="F20" s="24" t="n"/>
      <c r="G20" s="25">
        <f>IF(ISNUMBER(F20),C20*F20,0)</f>
        <v>0</v>
      </c>
    </row>
    <row r="21" ht="13.5" customHeight="1">
      <c r="A21" s="20" t="n">
        <v>14</v>
      </c>
      <c r="B21" s="21" t="inlineStr">
        <is>
          <t>Small round ceiling fixture (200 to 250 mm)</t>
        </is>
      </c>
      <c r="C21" s="22" t="n">
        <v>46</v>
      </c>
      <c r="D21" s="23" t="inlineStr">
        <is>
          <t>each</t>
        </is>
      </c>
      <c r="E21" s="23" t="inlineStr"/>
      <c r="F21" s="24" t="n"/>
      <c r="G21" s="25">
        <f>IF(ISNUMBER(F21),C21*F21,0)</f>
        <v>0</v>
      </c>
    </row>
    <row r="22" ht="13.5" customHeight="1">
      <c r="A22" s="20" t="n">
        <v>15</v>
      </c>
      <c r="B22" s="21" t="inlineStr">
        <is>
          <t>Small wall light (300 mm)</t>
        </is>
      </c>
      <c r="C22" s="22" t="n">
        <v>34</v>
      </c>
      <c r="D22" s="23" t="inlineStr">
        <is>
          <t>each</t>
        </is>
      </c>
      <c r="E22" s="23" t="inlineStr"/>
      <c r="F22" s="24" t="n"/>
      <c r="G22" s="25">
        <f>IF(ISNUMBER(F22),C22*F22,0)</f>
        <v>0</v>
      </c>
    </row>
    <row r="23" ht="27" customHeight="1">
      <c r="A23" s="20" t="n">
        <v>16</v>
      </c>
      <c r="B23" s="21" t="inlineStr">
        <is>
          <t>Small wall-mounted bar, 500 mm (see the electrical legend)</t>
        </is>
      </c>
      <c r="C23" s="22" t="n">
        <v>16</v>
      </c>
      <c r="D23" s="23" t="inlineStr">
        <is>
          <t>each</t>
        </is>
      </c>
      <c r="E23" s="23" t="inlineStr"/>
      <c r="F23" s="24" t="n"/>
      <c r="G23" s="25">
        <f>IF(ISNUMBER(F23),C23*F23,0)</f>
        <v>0</v>
      </c>
    </row>
    <row r="24" ht="13.5" customHeight="1">
      <c r="A24" s="20" t="n">
        <v>17</v>
      </c>
      <c r="B24" s="21" t="inlineStr">
        <is>
          <t>Square ceiling fixture, 300 mm (suites)</t>
        </is>
      </c>
      <c r="C24" s="22" t="n">
        <v>40</v>
      </c>
      <c r="D24" s="23" t="inlineStr">
        <is>
          <t>each</t>
        </is>
      </c>
      <c r="E24" s="23" t="inlineStr"/>
      <c r="F24" s="24" t="n"/>
      <c r="G24" s="25">
        <f>IF(ISNUMBER(F24),C24*F24,0)</f>
        <v>0</v>
      </c>
    </row>
    <row r="25" ht="13.5" customHeight="1">
      <c r="A25" s="20" t="n">
        <v>18</v>
      </c>
      <c r="B25" s="21" t="inlineStr">
        <is>
          <t>Wall light (half round)</t>
        </is>
      </c>
      <c r="C25" s="22" t="n">
        <v>32</v>
      </c>
      <c r="D25" s="23" t="inlineStr">
        <is>
          <t>each</t>
        </is>
      </c>
      <c r="E25" s="23" t="inlineStr"/>
      <c r="F25" s="24" t="n"/>
      <c r="G25" s="25">
        <f>IF(ISNUMBER(F25),C25*F25,0)</f>
        <v>0</v>
      </c>
    </row>
    <row r="26" ht="13.5" customHeight="1">
      <c r="A26" s="20" t="n">
        <v>19</v>
      </c>
      <c r="B26" s="21" t="inlineStr">
        <is>
          <t>Wall light (round, on a stem)</t>
        </is>
      </c>
      <c r="C26" s="22" t="n">
        <v>73</v>
      </c>
      <c r="D26" s="23" t="inlineStr">
        <is>
          <t>each</t>
        </is>
      </c>
      <c r="E26" s="23" t="inlineStr"/>
      <c r="F26" s="24" t="n"/>
      <c r="G26" s="25">
        <f>IF(ISNUMBER(F26),C26*F26,0)</f>
        <v>0</v>
      </c>
    </row>
    <row r="27">
      <c r="A27" s="31" t="n"/>
      <c r="B27" s="31" t="inlineStr">
        <is>
          <t>Controls</t>
        </is>
      </c>
      <c r="C27" s="31" t="n"/>
      <c r="D27" s="31" t="n"/>
      <c r="E27" s="31" t="n"/>
      <c r="F27" s="31" t="n"/>
      <c r="G27" s="31" t="n"/>
      <c r="H27" s="31" t="n"/>
      <c r="I27" s="31" t="n"/>
    </row>
    <row r="28" ht="13.5" customHeight="1">
      <c r="A28" s="20" t="n">
        <v>20</v>
      </c>
      <c r="B28" s="21" t="inlineStr">
        <is>
          <t>Device marked C (see the electrical legend)</t>
        </is>
      </c>
      <c r="C28" s="22" t="n">
        <v>39</v>
      </c>
      <c r="D28" s="23" t="inlineStr">
        <is>
          <t>each</t>
        </is>
      </c>
      <c r="E28" s="23" t="inlineStr"/>
      <c r="F28" s="24" t="n"/>
      <c r="G28" s="25">
        <f>IF(ISNUMBER(F28),C28*F28,0)</f>
        <v>0</v>
      </c>
    </row>
    <row r="29" ht="13.5" customHeight="1">
      <c r="A29" s="20" t="n">
        <v>21</v>
      </c>
      <c r="B29" s="21" t="inlineStr">
        <is>
          <t>Junction box for a fixture (JB)</t>
        </is>
      </c>
      <c r="C29" s="22" t="n">
        <v>20</v>
      </c>
      <c r="D29" s="23" t="inlineStr">
        <is>
          <t>each</t>
        </is>
      </c>
      <c r="E29" s="23" t="inlineStr"/>
      <c r="F29" s="24" t="n"/>
      <c r="G29" s="25">
        <f>IF(ISNUMBER(F29),C29*F29,0)</f>
        <v>0</v>
      </c>
    </row>
    <row r="30" ht="13.5" customHeight="1">
      <c r="A30" s="20" t="n">
        <v>22</v>
      </c>
      <c r="B30" s="21" t="inlineStr">
        <is>
          <t>Occupancy sensor (OS)</t>
        </is>
      </c>
      <c r="C30" s="22" t="n">
        <v>62</v>
      </c>
      <c r="D30" s="23" t="inlineStr">
        <is>
          <t>each</t>
        </is>
      </c>
      <c r="E30" s="23" t="inlineStr"/>
      <c r="F30" s="24" t="n"/>
      <c r="G30" s="25">
        <f>IF(ISNUMBER(F30),C30*F30,0)</f>
        <v>0</v>
      </c>
    </row>
    <row r="31" ht="13.5" customHeight="1">
      <c r="A31" s="20" t="n">
        <v>23</v>
      </c>
      <c r="B31" s="21" t="inlineStr">
        <is>
          <t>Wall sensor switch (OS)</t>
        </is>
      </c>
      <c r="C31" s="22" t="n">
        <v>17</v>
      </c>
      <c r="D31" s="23" t="inlineStr">
        <is>
          <t>each</t>
        </is>
      </c>
      <c r="E31" s="23" t="inlineStr"/>
      <c r="F31" s="24" t="n"/>
      <c r="G31" s="25">
        <f>IF(ISNUMBER(F31),C31*F31,0)</f>
        <v>0</v>
      </c>
    </row>
    <row r="32">
      <c r="A32" s="31" t="n"/>
      <c r="B32" s="31" t="inlineStr">
        <is>
          <t>Emergency lighting</t>
        </is>
      </c>
      <c r="C32" s="31" t="n"/>
      <c r="D32" s="31" t="n"/>
      <c r="E32" s="31" t="n"/>
      <c r="F32" s="31" t="n"/>
      <c r="G32" s="31" t="n"/>
      <c r="H32" s="31" t="n"/>
      <c r="I32" s="31" t="n"/>
    </row>
    <row r="33" ht="13.5" customHeight="1">
      <c r="A33" s="20" t="n">
        <v>24</v>
      </c>
      <c r="B33" s="21" t="inlineStr">
        <is>
          <t>Emergency battery unit with lamp heads (B)</t>
        </is>
      </c>
      <c r="C33" s="22" t="n">
        <v>3</v>
      </c>
      <c r="D33" s="23" t="inlineStr">
        <is>
          <t>each</t>
        </is>
      </c>
      <c r="E33" s="23" t="inlineStr"/>
      <c r="F33" s="24" t="n"/>
      <c r="G33" s="25">
        <f>IF(ISNUMBER(F33),C33*F33,0)</f>
        <v>0</v>
      </c>
    </row>
    <row r="34" ht="13.5" customHeight="1">
      <c r="A34" s="20" t="n">
        <v>25</v>
      </c>
      <c r="B34" s="21" t="inlineStr">
        <is>
          <t>Exit sign</t>
        </is>
      </c>
      <c r="C34" s="22" t="n">
        <v>42</v>
      </c>
      <c r="D34" s="23" t="inlineStr">
        <is>
          <t>each</t>
        </is>
      </c>
      <c r="E34" s="23" t="inlineStr"/>
      <c r="F34" s="24" t="n"/>
      <c r="G34" s="25">
        <f>IF(ISNUMBER(F34),C34*F34,0)</f>
        <v>0</v>
      </c>
    </row>
    <row r="35">
      <c r="A35" s="31" t="n"/>
      <c r="B35" s="31" t="inlineStr">
        <is>
          <t>Fire alarm</t>
        </is>
      </c>
      <c r="C35" s="31" t="n"/>
      <c r="D35" s="31" t="n"/>
      <c r="E35" s="31" t="n"/>
      <c r="F35" s="31" t="n"/>
      <c r="G35" s="31" t="n"/>
      <c r="H35" s="31" t="n"/>
      <c r="I35" s="31" t="n"/>
    </row>
    <row r="36" ht="27" customHeight="1">
      <c r="A36" s="20" t="n">
        <v>26</v>
      </c>
      <c r="B36" s="21" t="inlineStr">
        <is>
          <t>Fire alarm device, large round symbol (see the electrical legend)</t>
        </is>
      </c>
      <c r="C36" s="22" t="n">
        <v>60</v>
      </c>
      <c r="D36" s="23" t="inlineStr">
        <is>
          <t>each</t>
        </is>
      </c>
      <c r="E36" s="23" t="inlineStr"/>
      <c r="F36" s="24" t="n"/>
      <c r="G36" s="25">
        <f>IF(ISNUMBER(F36),C36*F36,0)</f>
        <v>0</v>
      </c>
    </row>
    <row r="37" ht="13.5" customHeight="1">
      <c r="A37" s="20" t="n">
        <v>27</v>
      </c>
      <c r="B37" s="21" t="inlineStr">
        <is>
          <t>Fire alarm device, small round symbol, in the suites</t>
        </is>
      </c>
      <c r="C37" s="22" t="n">
        <v>80</v>
      </c>
      <c r="D37" s="23" t="inlineStr">
        <is>
          <t>each</t>
        </is>
      </c>
      <c r="E37" s="23" t="inlineStr"/>
      <c r="F37" s="24" t="n"/>
      <c r="G37" s="25">
        <f>IF(ISNUMBER(F37),C37*F37,0)</f>
        <v>0</v>
      </c>
    </row>
    <row r="38">
      <c r="A38" s="31" t="n"/>
      <c r="B38" s="31" t="inlineStr">
        <is>
          <t>Sound and communications</t>
        </is>
      </c>
      <c r="C38" s="31" t="n"/>
      <c r="D38" s="31" t="n"/>
      <c r="E38" s="31" t="n"/>
      <c r="F38" s="31" t="n"/>
      <c r="G38" s="31" t="n"/>
      <c r="H38" s="31" t="n"/>
      <c r="I38" s="31" t="n"/>
    </row>
    <row r="39" ht="13.5" customHeight="1">
      <c r="A39" s="20" t="n">
        <v>28</v>
      </c>
      <c r="B39" s="21" t="inlineStr">
        <is>
          <t>Ceiling speaker</t>
        </is>
      </c>
      <c r="C39" s="22" t="n">
        <v>18</v>
      </c>
      <c r="D39" s="23" t="inlineStr">
        <is>
          <t>each</t>
        </is>
      </c>
      <c r="E39" s="23" t="inlineStr"/>
      <c r="F39" s="24" t="n"/>
      <c r="G39" s="25">
        <f>IF(ISNUMBER(F39),C39*F39,0)</f>
        <v>0</v>
      </c>
    </row>
    <row r="40">
      <c r="A40" s="27" t="n"/>
      <c r="B40" s="28" t="inlineStr">
        <is>
          <t>Electrical total, priced lines</t>
        </is>
      </c>
      <c r="C40" s="27" t="n"/>
      <c r="D40" s="27" t="n"/>
      <c r="E40" s="27" t="n"/>
      <c r="F40" s="27" t="n"/>
      <c r="G40" s="29">
        <f>SUM(G7:G39)</f>
        <v>0.0</v>
      </c>
      <c r="H40" s="27" t="n"/>
      <c r="I40" s="27" t="n"/>
    </row>
    <row r="41">
      <c r="B41" s="2" t="inlineStr">
        <is>
          <t>Lines still needing a price</t>
        </is>
      </c>
      <c r="G41" s="7">
        <f>COUNT(A7:A39)-COUNT(F7:F39)</f>
        <v>28</v>
      </c>
    </row>
  </sheetData>
  <conditionalFormatting sqref="F7:F39">
    <cfRule type="expression" priority="1" dxfId="0">
      <formula>AND(ISNUMBER($A7),NOT(ISNUMBER($F7)))</formula>
    </cfRule>
  </conditionalFormatting>
  <pageMargins left="0.75" right="0.75" top="1" bottom="1" header="0.5" footer="0.5"/>
  <pageSetup orientation="landscape" paperSize="1" fitToHeight="0" fitToWidth="1"/>
</worksheet>
</file>

<file path=xl/worksheets/sheet12.xml><?xml version="1.0" encoding="utf-8"?>
<worksheet xmlns="http://schemas.openxmlformats.org/spreadsheetml/2006/main">
  <sheetPr>
    <outlinePr summaryBelow="1" summaryRight="1"/>
    <pageSetUpPr fitToPage="1"/>
  </sheetPr>
  <dimension ref="A1:I17"/>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5" customWidth="1" min="1" max="1"/>
    <col width="56" customWidth="1" min="2" max="2"/>
    <col width="11" customWidth="1" min="3" max="3"/>
    <col width="19" customWidth="1" min="4" max="4"/>
    <col width="20" customWidth="1" min="5" max="5"/>
    <col width="12" customWidth="1" min="6" max="6"/>
    <col width="14" customWidth="1" min="7" max="7"/>
    <col width="34" customWidth="1" min="8" max="8"/>
    <col width="70" customWidth="1" min="9" max="9"/>
  </cols>
  <sheetData>
    <row r="1">
      <c r="A1" s="16" t="inlineStr">
        <is>
          <t>Mechanical</t>
        </is>
      </c>
    </row>
    <row r="2">
      <c r="A2" s="3" t="inlineStr">
        <is>
          <t>Tammi Home, Finlandia Village, 233 4th Ave, Sudbury ON. Takeoff and prices read 2026-10-23, CAD before tax.</t>
        </is>
      </c>
    </row>
    <row r="3">
      <c r="A3" s="3" t="inlineStr">
        <is>
          <t>A yellow price needs a supplier price: type one in and this tab and the Summary update. Quantities already run over, not under (see Notes).</t>
        </is>
      </c>
    </row>
    <row r="4">
      <c r="A4" s="17" t="inlineStr">
        <is>
          <t>Counted from the symbols on the reflected ceiling plans (A700 to A703). This is the architectural set, so ductwork, piping and equipment are not counted, and nothing here is priced yet.</t>
        </is>
      </c>
    </row>
    <row r="6">
      <c r="A6" s="18" t="inlineStr">
        <is>
          <t>#</t>
        </is>
      </c>
      <c r="B6" s="18" t="inlineStr">
        <is>
          <t>Item</t>
        </is>
      </c>
      <c r="C6" s="19" t="inlineStr">
        <is>
          <t>Order qty</t>
        </is>
      </c>
      <c r="D6" s="18" t="inlineStr">
        <is>
          <t>Unit</t>
        </is>
      </c>
      <c r="E6" s="18" t="inlineStr">
        <is>
          <t>Takeoff quantity</t>
        </is>
      </c>
      <c r="F6" s="19" t="inlineStr">
        <is>
          <t>Unit price</t>
        </is>
      </c>
      <c r="G6" s="19" t="inlineStr">
        <is>
          <t>Line total</t>
        </is>
      </c>
      <c r="H6" s="18" t="inlineStr">
        <is>
          <t>Price source</t>
        </is>
      </c>
      <c r="I6" s="18" t="inlineStr">
        <is>
          <t>Price note</t>
        </is>
      </c>
    </row>
    <row r="7">
      <c r="A7" s="31" t="n"/>
      <c r="B7" s="31" t="inlineStr">
        <is>
          <t>Air</t>
        </is>
      </c>
      <c r="C7" s="31" t="n"/>
      <c r="D7" s="31" t="n"/>
      <c r="E7" s="31" t="n"/>
      <c r="F7" s="31" t="n"/>
      <c r="G7" s="31" t="n"/>
      <c r="H7" s="31" t="n"/>
      <c r="I7" s="31" t="n"/>
    </row>
    <row r="8" ht="13.5" customHeight="1">
      <c r="A8" s="20" t="n">
        <v>1</v>
      </c>
      <c r="B8" s="21" t="inlineStr">
        <is>
          <t>Exhaust or return grille</t>
        </is>
      </c>
      <c r="C8" s="22" t="n">
        <v>173</v>
      </c>
      <c r="D8" s="23" t="inlineStr">
        <is>
          <t>each</t>
        </is>
      </c>
      <c r="E8" s="23" t="inlineStr"/>
      <c r="F8" s="24" t="n"/>
      <c r="G8" s="25">
        <f>IF(ISNUMBER(F8),C8*F8,0)</f>
        <v>0</v>
      </c>
    </row>
    <row r="9" ht="13.5" customHeight="1">
      <c r="A9" s="20" t="n">
        <v>2</v>
      </c>
      <c r="B9" s="21" t="inlineStr">
        <is>
          <t>Small supply grille, 250 x 150 (suites)</t>
        </is>
      </c>
      <c r="C9" s="22" t="n">
        <v>66</v>
      </c>
      <c r="D9" s="23" t="inlineStr">
        <is>
          <t>each</t>
        </is>
      </c>
      <c r="E9" s="23" t="inlineStr"/>
      <c r="F9" s="24" t="n"/>
      <c r="G9" s="25">
        <f>IF(ISNUMBER(F9),C9*F9,0)</f>
        <v>0</v>
      </c>
    </row>
    <row r="10" ht="13.5" customHeight="1">
      <c r="A10" s="20" t="n">
        <v>3</v>
      </c>
      <c r="B10" s="21" t="inlineStr">
        <is>
          <t>Square ceiling supply diffuser, 300 mm</t>
        </is>
      </c>
      <c r="C10" s="22" t="n">
        <v>3</v>
      </c>
      <c r="D10" s="23" t="inlineStr">
        <is>
          <t>each</t>
        </is>
      </c>
      <c r="E10" s="23" t="inlineStr"/>
      <c r="F10" s="24" t="n"/>
      <c r="G10" s="25">
        <f>IF(ISNUMBER(F10),C10*F10,0)</f>
        <v>0</v>
      </c>
    </row>
    <row r="11" ht="13.5" customHeight="1">
      <c r="A11" s="20" t="n">
        <v>4</v>
      </c>
      <c r="B11" s="21" t="inlineStr">
        <is>
          <t>Square ceiling supply diffuser, 600 mm</t>
        </is>
      </c>
      <c r="C11" s="22" t="n">
        <v>110</v>
      </c>
      <c r="D11" s="23" t="inlineStr">
        <is>
          <t>each</t>
        </is>
      </c>
      <c r="E11" s="23" t="inlineStr"/>
      <c r="F11" s="24" t="n"/>
      <c r="G11" s="25">
        <f>IF(ISNUMBER(F11),C11*F11,0)</f>
        <v>0</v>
      </c>
    </row>
    <row r="12">
      <c r="A12" s="31" t="n"/>
      <c r="B12" s="31" t="inlineStr">
        <is>
          <t>Heating</t>
        </is>
      </c>
      <c r="C12" s="31" t="n"/>
      <c r="D12" s="31" t="n"/>
      <c r="E12" s="31" t="n"/>
      <c r="F12" s="31" t="n"/>
      <c r="G12" s="31" t="n"/>
      <c r="H12" s="31" t="n"/>
      <c r="I12" s="31" t="n"/>
    </row>
    <row r="13" ht="13.5" customHeight="1">
      <c r="A13" s="20" t="n">
        <v>5</v>
      </c>
      <c r="B13" s="21" t="inlineStr">
        <is>
          <t>Force-flow heater (FF), stairs and entries</t>
        </is>
      </c>
      <c r="C13" s="22" t="n">
        <v>6</v>
      </c>
      <c r="D13" s="23" t="inlineStr">
        <is>
          <t>each</t>
        </is>
      </c>
      <c r="E13" s="23" t="inlineStr"/>
      <c r="F13" s="24" t="n"/>
      <c r="G13" s="25">
        <f>IF(ISNUMBER(F13),C13*F13,0)</f>
        <v>0</v>
      </c>
    </row>
    <row r="14" ht="13.5" customHeight="1">
      <c r="A14" s="20" t="n">
        <v>6</v>
      </c>
      <c r="B14" s="21" t="inlineStr">
        <is>
          <t>Wall heater</t>
        </is>
      </c>
      <c r="C14" s="22" t="n">
        <v>6</v>
      </c>
      <c r="D14" s="23" t="inlineStr">
        <is>
          <t>each</t>
        </is>
      </c>
      <c r="E14" s="23" t="inlineStr"/>
      <c r="F14" s="24" t="n"/>
      <c r="G14" s="25">
        <f>IF(ISNUMBER(F14),C14*F14,0)</f>
        <v>0</v>
      </c>
    </row>
    <row r="15" ht="13.5" customHeight="1">
      <c r="A15" s="20" t="n">
        <v>7</v>
      </c>
      <c r="B15" s="21" t="inlineStr">
        <is>
          <t>Wall-fin radiation (WALL-RAD)</t>
        </is>
      </c>
      <c r="C15" s="30" t="n">
        <v>185.6</v>
      </c>
      <c r="D15" s="23" t="inlineStr">
        <is>
          <t>m</t>
        </is>
      </c>
      <c r="E15" s="23" t="inlineStr"/>
      <c r="F15" s="24" t="n"/>
      <c r="G15" s="25">
        <f>IF(ISNUMBER(F15),C15*F15,0)</f>
        <v>0</v>
      </c>
    </row>
    <row r="16">
      <c r="A16" s="27" t="n"/>
      <c r="B16" s="28" t="inlineStr">
        <is>
          <t>Mechanical total, priced lines</t>
        </is>
      </c>
      <c r="C16" s="27" t="n"/>
      <c r="D16" s="27" t="n"/>
      <c r="E16" s="27" t="n"/>
      <c r="F16" s="27" t="n"/>
      <c r="G16" s="29">
        <f>SUM(G7:G15)</f>
        <v>0.0</v>
      </c>
      <c r="H16" s="27" t="n"/>
      <c r="I16" s="27" t="n"/>
    </row>
    <row r="17">
      <c r="B17" s="2" t="inlineStr">
        <is>
          <t>Lines still needing a price</t>
        </is>
      </c>
      <c r="G17" s="7">
        <f>COUNT(A7:A15)-COUNT(F7:F15)</f>
        <v>7</v>
      </c>
    </row>
  </sheetData>
  <conditionalFormatting sqref="F7:F15">
    <cfRule type="expression" priority="1" dxfId="0">
      <formula>AND(ISNUMBER($A7),NOT(ISNUMBER($F7)))</formula>
    </cfRule>
  </conditionalFormatting>
  <pageMargins left="0.75" right="0.75" top="1" bottom="1" header="0.5" footer="0.5"/>
  <pageSetup orientation="landscape" paperSize="1" fitToHeight="0" fitToWidth="1"/>
</worksheet>
</file>

<file path=xl/worksheets/sheet13.xml><?xml version="1.0" encoding="utf-8"?>
<worksheet xmlns="http://schemas.openxmlformats.org/spreadsheetml/2006/main">
  <sheetPr>
    <outlinePr summaryBelow="1" summaryRight="1"/>
    <pageSetUpPr fitToPage="1"/>
  </sheetPr>
  <dimension ref="A1:B35"/>
  <sheetViews>
    <sheetView workbookViewId="0">
      <selection activeCell="A1" sqref="A1"/>
    </sheetView>
  </sheetViews>
  <sheetFormatPr baseColWidth="8" defaultRowHeight="15"/>
  <cols>
    <col width="5" customWidth="1" min="1" max="1"/>
    <col width="115" customWidth="1" min="2" max="2"/>
  </cols>
  <sheetData>
    <row r="1">
      <c r="A1" s="16" t="inlineStr">
        <is>
          <t>Notes</t>
        </is>
      </c>
    </row>
    <row r="3">
      <c r="A3" s="13" t="inlineStr">
        <is>
          <t>How to read this workbook</t>
        </is>
      </c>
    </row>
    <row r="4" ht="27" customHeight="1">
      <c r="B4" s="21" t="inlineStr">
        <is>
          <t>Each trade has its own tab. Order qty is what to buy, already rounded up to whole boxes, rolls and pails. Takeoff quantity is what was measured or counted on the drawings, where it differs.</t>
        </is>
      </c>
    </row>
    <row r="5" ht="27" customHeight="1">
      <c r="B5" s="21" t="inlineStr">
        <is>
          <t>Blue numbers are typed in. A yellow price has none yet: type a supplier price there and the line, the trade and the Summary update. Every total is a formula.</t>
        </is>
      </c>
    </row>
    <row r="6" ht="13.5" customHeight="1">
      <c r="B6" s="21" t="inlineStr">
        <is>
          <t>Price source links go to the page the price was read from.</t>
        </is>
      </c>
    </row>
    <row r="8">
      <c r="A8" s="13" t="inlineStr">
        <is>
          <t>Quantities run over, never under</t>
        </is>
      </c>
    </row>
    <row r="9" ht="13.5" customHeight="1">
      <c r="B9" s="21" t="inlineStr">
        <is>
          <t>Drywall and sheathing board: 10% (ceiling board 12%). Openings figured solid.</t>
        </is>
      </c>
    </row>
    <row r="10" ht="13.5" customHeight="1">
      <c r="B10" s="21" t="inlineStr">
        <is>
          <t>Track: 10% over the wall length.</t>
        </is>
      </c>
    </row>
    <row r="11" ht="13.5" customHeight="1">
      <c r="B11" s="21" t="inlineStr">
        <is>
          <t>Studs: one every 400 or 600 mm (as the wall type calls for) plus one to close each wall.</t>
        </is>
      </c>
    </row>
    <row r="12" ht="13.5" customHeight="1">
      <c r="B12" s="21" t="inlineStr">
        <is>
          <t>Insulation batts: 5%. Ceiling tile, grid, wall angle and wire: 5%.</t>
        </is>
      </c>
    </row>
    <row r="13" ht="13.5" customHeight="1">
      <c r="B13" s="21" t="inlineStr">
        <is>
          <t>Roofing: shingles 15% (a cut-up hip roof), plywood sheathing 10%, hip and ridge 10%.</t>
        </is>
      </c>
    </row>
    <row r="14" ht="13.5" customHeight="1">
      <c r="B14" s="21" t="inlineStr">
        <is>
          <t>Every box, roll, pail and carton is rounded up to a whole one.</t>
        </is>
      </c>
    </row>
    <row r="16">
      <c r="A16" s="13" t="inlineStr">
        <is>
          <t>Where the prices come from</t>
        </is>
      </c>
    </row>
    <row r="17" ht="13.5" customHeight="1">
      <c r="B17" s="21" t="inlineStr">
        <is>
          <t>RONA+ Hamilton, Barton (shelf): the regular shelf price read 2026-10-23, never a sale price.</t>
        </is>
      </c>
    </row>
    <row r="18" ht="13.5" customHeight="1">
      <c r="B18" s="21" t="inlineStr">
        <is>
          <t>Star Building Materials, Winnipeg (web): the web price read 2026-10-23.</t>
        </is>
      </c>
    </row>
    <row r="19" ht="13.5" customHeight="1">
      <c r="B19" s="21" t="inlineStr">
        <is>
          <t>Southern Ontario price book: checked 2026-10-02 to 10-06.</t>
        </is>
      </c>
    </row>
    <row r="20" ht="13.5" customHeight="1">
      <c r="B20" s="21" t="inlineStr">
        <is>
          <t>Worked out: figured from one of those (for example per foot from a 10 ft price). The note on the line says how.</t>
        </is>
      </c>
    </row>
    <row r="21" ht="13.5" customHeight="1">
      <c r="B21" s="21" t="inlineStr">
        <is>
          <t>None of these is a supplier quote. All prices are CAD before tax.</t>
        </is>
      </c>
    </row>
    <row r="23">
      <c r="A23" s="13" t="inlineStr">
        <is>
          <t>Questions for the estimator</t>
        </is>
      </c>
    </row>
    <row r="24" ht="13.5" customHeight="1">
      <c r="B24" s="21" t="inlineStr">
        <is>
          <t>1. P44A, P44B and P44C are struck out on A003 but still tagged on the second floor: priced as P37, P31 and P33.</t>
        </is>
      </c>
    </row>
    <row r="25" ht="13.5" customHeight="1">
      <c r="B25" s="21" t="inlineStr">
        <is>
          <t>2. P44's 3/4 in Type X (812 sheets) is not a store item: it needs a supplier price first.</t>
        </is>
      </c>
    </row>
    <row r="26" ht="13.5" customHeight="1">
      <c r="B26" s="21" t="inlineStr">
        <is>
          <t>3. Stud gauge: the prices are Star's 18 mil (about 25 ga) studs. Heavier studs cost more.</t>
        </is>
      </c>
    </row>
    <row r="27" ht="13.5" customHeight="1">
      <c r="B27" s="21" t="inlineStr">
        <is>
          <t>4. 1,612 studs of 20 ga at the door jambs: two each side of every door.</t>
        </is>
      </c>
    </row>
    <row r="28" ht="27" customHeight="1">
      <c r="B28" s="21" t="inlineStr">
        <is>
          <t>5. Head of rated walls: the listed system on the drawings sets the track and the firestop joint (1,208 tubes assumed).</t>
        </is>
      </c>
    </row>
    <row r="29" ht="13.5" customHeight="1">
      <c r="B29" s="21" t="inlineStr">
        <is>
          <t>6. Backing and blocking for grab bars and handrails is not drawn, so it is not taken off.</t>
        </is>
      </c>
    </row>
    <row r="30" ht="13.5" customHeight="1">
      <c r="B30" s="21" t="inlineStr">
        <is>
          <t>7. Window returns are taken as drywall with corner bead.</t>
        </is>
      </c>
    </row>
    <row r="31" ht="13.5" customHeight="1">
      <c r="B31" s="21" t="inlineStr">
        <is>
          <t>8. The prices are Hamilton and Winnipeg: get a Sudbury yard's price and the freight before a proposal.</t>
        </is>
      </c>
    </row>
    <row r="32" ht="13.5" customHeight="1">
      <c r="B32" s="21" t="inlineStr">
        <is>
          <t>9. The electrical drawings are not in this set (fixture types, wire, conduit, panels, receptacles).</t>
        </is>
      </c>
    </row>
    <row r="33" ht="13.5" customHeight="1">
      <c r="B33" s="21" t="inlineStr">
        <is>
          <t>10. One course of ice and water at the eaves. Roofing nail length on 19 mm plywood over a steel deck.</t>
        </is>
      </c>
    </row>
    <row r="34" ht="27" customHeight="1">
      <c r="B34" s="21" t="inlineStr">
        <is>
          <t>11. Wet rooms (moisture resistant board), plain partitions taken full height, two "P--" tags priced as P20, tile ceilings priced as 2'x2'.</t>
        </is>
      </c>
    </row>
    <row r="35" ht="27" customHeight="1">
      <c r="B35" s="21" t="inlineStr">
        <is>
          <t>12. 4.8 m² of the tile ceilings (FR-A, second floor) are fire rated but priced as plain tile: rated tile costs more.</t>
        </is>
      </c>
    </row>
  </sheetData>
  <pageMargins left="0.75" right="0.75" top="1" bottom="1" header="0.5" footer="0.5"/>
  <pageSetup orientation="landscape" paperSize="1"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Blue Crane</dc:creator>
  <dc:title xmlns:dc="http://purl.org/dc/elements/1.1/">Tammi Home, Finlandia Village material takeoff</dc:title>
  <dcterms:created xmlns:dcterms="http://purl.org/dc/terms/" xmlns:xsi="http://www.w3.org/2001/XMLSchema-instance" xsi:type="dcterms:W3CDTF">2026-10-24T00:00:39Z</dcterms:created>
  <dcterms:modified xmlns:dcterms="http://purl.org/dc/terms/" xmlns:xsi="http://www.w3.org/2001/XMLSchema-instance" xsi:type="dcterms:W3CDTF">2026-10-24T00:00:39Z</dcterms:modified>
</cp:coreProperties>
</file>